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FD7659E4-1A6A-4EBF-A12A-1D9BB0EF6E13}" xr6:coauthVersionLast="47" xr6:coauthVersionMax="47" xr10:uidLastSave="{00000000-0000-0000-0000-000000000000}"/>
  <bookViews>
    <workbookView xWindow="-110" yWindow="-110" windowWidth="19420" windowHeight="10300" tabRatio="977" activeTab="4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1_CLI概況" sheetId="20" r:id="rId5"/>
    <sheet name="2_1CLI統計表" sheetId="39" r:id="rId6"/>
    <sheet name="2_2参考統計表" sheetId="12" r:id="rId7"/>
    <sheet name="3CLI推計概要" sheetId="1" r:id="rId8"/>
    <sheet name="4CLIグラフ" sheetId="11" r:id="rId9"/>
    <sheet name="5兵庫県CI" sheetId="23" r:id="rId10"/>
    <sheet name="6兵庫県CI先行個別指標" sheetId="4" r:id="rId11"/>
    <sheet name="7兵庫県CI一致個別指標" sheetId="22" r:id="rId12"/>
    <sheet name="8兵庫県CI遅行個別指標" sheetId="21" r:id="rId13"/>
    <sheet name="9景気基準日付" sheetId="13" r:id="rId14"/>
    <sheet name="9_2heatmap" sheetId="40" r:id="rId15"/>
    <sheet name="10関西地域_兵庫" sheetId="26" r:id="rId16"/>
    <sheet name="10_2大阪" sheetId="35" r:id="rId17"/>
    <sheet name="10_3京都" sheetId="34" r:id="rId18"/>
    <sheet name="10_4滋賀" sheetId="36" r:id="rId19"/>
    <sheet name="10_5奈良" sheetId="33" r:id="rId20"/>
    <sheet name="10_6和歌山" sheetId="38" r:id="rId21"/>
    <sheet name="10_7福井" sheetId="37" r:id="rId22"/>
    <sheet name="結果表" sheetId="45" r:id="rId23"/>
    <sheet name="11関西CLI景気山谷" sheetId="27" r:id="rId24"/>
    <sheet name="11_2関西府県個別指標" sheetId="32" r:id="rId25"/>
    <sheet name="12関西CLI府県寄与" sheetId="28" r:id="rId26"/>
    <sheet name="13関連指標1" sheetId="43" r:id="rId27"/>
    <sheet name="13_2関連指標2" sheetId="42" r:id="rId28"/>
    <sheet name="13_3関連指標3" sheetId="44" r:id="rId29"/>
    <sheet name="13_4GDP関連指標" sheetId="31" r:id="rId30"/>
  </sheets>
  <calcPr calcId="191029"/>
</workbook>
</file>

<file path=xl/calcChain.xml><?xml version="1.0" encoding="utf-8"?>
<calcChain xmlns="http://schemas.openxmlformats.org/spreadsheetml/2006/main">
  <c r="N76" i="20" l="1"/>
  <c r="M88" i="37"/>
  <c r="N88" i="37"/>
  <c r="B88" i="37"/>
  <c r="E88" i="37" s="1"/>
  <c r="F88" i="37" s="1"/>
  <c r="G88" i="37" s="1"/>
  <c r="H88" i="37" s="1"/>
  <c r="I88" i="37" s="1"/>
  <c r="C88" i="37"/>
  <c r="D88" i="37"/>
  <c r="J88" i="37"/>
  <c r="M88" i="38"/>
  <c r="N88" i="38"/>
  <c r="B88" i="38"/>
  <c r="D88" i="38" s="1"/>
  <c r="C88" i="38"/>
  <c r="J88" i="38"/>
  <c r="M88" i="33"/>
  <c r="N88" i="33"/>
  <c r="B88" i="33"/>
  <c r="C88" i="33" s="1"/>
  <c r="J88" i="33"/>
  <c r="M88" i="36"/>
  <c r="N88" i="36"/>
  <c r="B88" i="36"/>
  <c r="C88" i="36" s="1"/>
  <c r="J88" i="36"/>
  <c r="M88" i="34"/>
  <c r="N88" i="34"/>
  <c r="B88" i="34"/>
  <c r="D88" i="34" s="1"/>
  <c r="C88" i="34"/>
  <c r="J88" i="34"/>
  <c r="B88" i="35"/>
  <c r="D88" i="35" s="1"/>
  <c r="C88" i="35"/>
  <c r="J88" i="35"/>
  <c r="N88" i="35" s="1"/>
  <c r="M88" i="35"/>
  <c r="L88" i="26"/>
  <c r="M88" i="26" s="1"/>
  <c r="T88" i="26"/>
  <c r="B88" i="26"/>
  <c r="C88" i="26"/>
  <c r="D88" i="26"/>
  <c r="E88" i="26"/>
  <c r="F88" i="26" s="1"/>
  <c r="G88" i="26" s="1"/>
  <c r="H88" i="26" s="1"/>
  <c r="I88" i="26" s="1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2" i="28"/>
  <c r="M92" i="28"/>
  <c r="N92" i="28"/>
  <c r="O92" i="28"/>
  <c r="P92" i="28"/>
  <c r="Q92" i="28"/>
  <c r="R92" i="28"/>
  <c r="L93" i="28"/>
  <c r="M93" i="28"/>
  <c r="N93" i="28"/>
  <c r="O93" i="28"/>
  <c r="P93" i="28"/>
  <c r="Q93" i="28"/>
  <c r="R93" i="28"/>
  <c r="L94" i="28"/>
  <c r="M94" i="28"/>
  <c r="N94" i="28"/>
  <c r="O94" i="28"/>
  <c r="P94" i="28"/>
  <c r="Q94" i="28"/>
  <c r="R94" i="28"/>
  <c r="L95" i="28"/>
  <c r="M95" i="28"/>
  <c r="N95" i="28"/>
  <c r="O95" i="28"/>
  <c r="P95" i="28"/>
  <c r="Q95" i="28"/>
  <c r="R95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E88" i="38" l="1"/>
  <c r="F88" i="38" s="1"/>
  <c r="G88" i="38" s="1"/>
  <c r="H88" i="38" s="1"/>
  <c r="I88" i="38" s="1"/>
  <c r="E88" i="33"/>
  <c r="F88" i="33" s="1"/>
  <c r="G88" i="33" s="1"/>
  <c r="H88" i="33" s="1"/>
  <c r="I88" i="33" s="1"/>
  <c r="D88" i="33"/>
  <c r="E88" i="36"/>
  <c r="F88" i="36" s="1"/>
  <c r="G88" i="36" s="1"/>
  <c r="H88" i="36" s="1"/>
  <c r="I88" i="36" s="1"/>
  <c r="D88" i="36"/>
  <c r="E88" i="34"/>
  <c r="F88" i="34" s="1"/>
  <c r="G88" i="34" s="1"/>
  <c r="H88" i="34" s="1"/>
  <c r="I88" i="34" s="1"/>
  <c r="E88" i="35"/>
  <c r="F88" i="35" s="1"/>
  <c r="G88" i="35" s="1"/>
  <c r="H88" i="35" s="1"/>
  <c r="I88" i="35" s="1"/>
  <c r="O88" i="26"/>
  <c r="P88" i="26" s="1"/>
  <c r="Q88" i="26" s="1"/>
  <c r="R88" i="26" s="1"/>
  <c r="S88" i="26" s="1"/>
  <c r="N88" i="26"/>
  <c r="F26" i="20" l="1"/>
  <c r="F25" i="20"/>
  <c r="F24" i="20"/>
  <c r="F23" i="20"/>
  <c r="F22" i="20"/>
  <c r="F21" i="20"/>
  <c r="E26" i="20"/>
  <c r="E25" i="20"/>
  <c r="E24" i="20"/>
  <c r="E23" i="20"/>
  <c r="E22" i="20"/>
  <c r="E21" i="20"/>
  <c r="D26" i="20"/>
  <c r="D25" i="20"/>
  <c r="D24" i="20"/>
  <c r="D23" i="20"/>
  <c r="D22" i="20"/>
  <c r="D21" i="20"/>
  <c r="C26" i="20"/>
  <c r="C25" i="20"/>
  <c r="C24" i="20"/>
  <c r="C23" i="20"/>
  <c r="C22" i="20"/>
  <c r="C21" i="20"/>
  <c r="L76" i="20"/>
  <c r="J377" i="12"/>
  <c r="G377" i="12"/>
  <c r="H377" i="12" s="1"/>
  <c r="E377" i="12"/>
  <c r="F377" i="12" s="1"/>
  <c r="D377" i="12"/>
  <c r="C377" i="12"/>
  <c r="H149" i="39"/>
  <c r="G149" i="39"/>
  <c r="E149" i="39"/>
  <c r="F149" i="39" s="1"/>
  <c r="D149" i="39"/>
  <c r="C149" i="39"/>
  <c r="M77" i="20"/>
  <c r="P150" i="39"/>
  <c r="Q150" i="39"/>
  <c r="R150" i="39"/>
  <c r="S150" i="39"/>
  <c r="T150" i="39"/>
  <c r="U150" i="39"/>
  <c r="F17" i="20"/>
  <c r="F16" i="20"/>
  <c r="E17" i="20"/>
  <c r="D17" i="20"/>
  <c r="C17" i="20"/>
  <c r="C16" i="20"/>
  <c r="L87" i="28"/>
  <c r="B105" i="28" s="1"/>
  <c r="M87" i="28"/>
  <c r="C105" i="28" s="1"/>
  <c r="N87" i="28"/>
  <c r="D105" i="28" s="1"/>
  <c r="O87" i="28"/>
  <c r="E105" i="28" s="1"/>
  <c r="P87" i="28"/>
  <c r="F105" i="28" s="1"/>
  <c r="Q87" i="28"/>
  <c r="G105" i="28" s="1"/>
  <c r="R87" i="28"/>
  <c r="B87" i="28"/>
  <c r="B104" i="28" s="1"/>
  <c r="C87" i="28"/>
  <c r="C104" i="28" s="1"/>
  <c r="D87" i="28"/>
  <c r="D104" i="28" s="1"/>
  <c r="E87" i="28"/>
  <c r="E104" i="28" s="1"/>
  <c r="F87" i="28"/>
  <c r="F104" i="28" s="1"/>
  <c r="G87" i="28"/>
  <c r="G104" i="28" s="1"/>
  <c r="H87" i="28"/>
  <c r="I87" i="28"/>
  <c r="I104" i="28" s="1"/>
  <c r="L87" i="26"/>
  <c r="N75" i="20" s="1"/>
  <c r="T87" i="26"/>
  <c r="B87" i="26"/>
  <c r="J87" i="26"/>
  <c r="B87" i="37"/>
  <c r="M87" i="37" s="1"/>
  <c r="J87" i="37"/>
  <c r="N87" i="37" s="1"/>
  <c r="B87" i="38"/>
  <c r="M87" i="38" s="1"/>
  <c r="J87" i="38"/>
  <c r="N87" i="38" s="1"/>
  <c r="B87" i="33"/>
  <c r="J87" i="33"/>
  <c r="N87" i="33" s="1"/>
  <c r="B87" i="36"/>
  <c r="J87" i="36"/>
  <c r="N87" i="36" s="1"/>
  <c r="B87" i="34"/>
  <c r="J87" i="34"/>
  <c r="N87" i="34" s="1"/>
  <c r="B87" i="35"/>
  <c r="J87" i="35"/>
  <c r="N87" i="35" s="1"/>
  <c r="M87" i="33" l="1"/>
  <c r="M87" i="36"/>
  <c r="M87" i="34"/>
  <c r="M87" i="35"/>
  <c r="L75" i="20" l="1"/>
  <c r="J148" i="39"/>
  <c r="G148" i="39"/>
  <c r="E148" i="39"/>
  <c r="D148" i="39"/>
  <c r="E16" i="20" s="1"/>
  <c r="C148" i="39"/>
  <c r="D16" i="20" s="1"/>
  <c r="M75" i="20"/>
  <c r="J376" i="12"/>
  <c r="G376" i="12"/>
  <c r="E376" i="12"/>
  <c r="D376" i="12"/>
  <c r="C376" i="12"/>
  <c r="I152" i="42"/>
  <c r="H152" i="42"/>
  <c r="G152" i="42"/>
  <c r="F152" i="42"/>
  <c r="F66" i="42" s="1"/>
  <c r="E152" i="42"/>
  <c r="E66" i="42" s="1"/>
  <c r="AJ144" i="42"/>
  <c r="AA144" i="42" s="1"/>
  <c r="AA27" i="42" s="1"/>
  <c r="AI144" i="42"/>
  <c r="AI27" i="42" s="1"/>
  <c r="AH144" i="42"/>
  <c r="AH27" i="42" s="1"/>
  <c r="AG144" i="42"/>
  <c r="AG27" i="42" s="1"/>
  <c r="AF144" i="42"/>
  <c r="AF27" i="42" s="1"/>
  <c r="AF28" i="42" s="1"/>
  <c r="AE144" i="42"/>
  <c r="AE27" i="42" s="1"/>
  <c r="AD144" i="42"/>
  <c r="AD27" i="42" s="1"/>
  <c r="AC144" i="42"/>
  <c r="AC27" i="42" s="1"/>
  <c r="AC28" i="42" s="1"/>
  <c r="AB144" i="42"/>
  <c r="AB27" i="42" s="1"/>
  <c r="AB28" i="42" s="1"/>
  <c r="X144" i="42"/>
  <c r="W144" i="42"/>
  <c r="V144" i="42"/>
  <c r="T144" i="42"/>
  <c r="T27" i="42" s="1"/>
  <c r="T28" i="42" s="1"/>
  <c r="S144" i="42"/>
  <c r="S27" i="42" s="1"/>
  <c r="S28" i="42" s="1"/>
  <c r="R144" i="42"/>
  <c r="R27" i="42" s="1"/>
  <c r="Q144" i="42"/>
  <c r="P144" i="42"/>
  <c r="O144" i="42"/>
  <c r="N144" i="42"/>
  <c r="N27" i="42" s="1"/>
  <c r="M144" i="42"/>
  <c r="M27" i="42" s="1"/>
  <c r="L144" i="42"/>
  <c r="L27" i="42" s="1"/>
  <c r="H144" i="42"/>
  <c r="H27" i="42" s="1"/>
  <c r="H28" i="42" s="1"/>
  <c r="G144" i="42"/>
  <c r="G27" i="42" s="1"/>
  <c r="G28" i="42" s="1"/>
  <c r="F144" i="42"/>
  <c r="F27" i="42" s="1"/>
  <c r="AJ141" i="42"/>
  <c r="AA141" i="42" s="1"/>
  <c r="AA25" i="42" s="1"/>
  <c r="AI141" i="42"/>
  <c r="AI25" i="42" s="1"/>
  <c r="AH141" i="42"/>
  <c r="AG141" i="42"/>
  <c r="AF141" i="42"/>
  <c r="AE141" i="42"/>
  <c r="AD141" i="42"/>
  <c r="AC141" i="42"/>
  <c r="AB141" i="42"/>
  <c r="X141" i="42"/>
  <c r="X25" i="42" s="1"/>
  <c r="W141" i="42"/>
  <c r="W25" i="42" s="1"/>
  <c r="V141" i="42"/>
  <c r="T141" i="42"/>
  <c r="S141" i="42"/>
  <c r="S25" i="42" s="1"/>
  <c r="R141" i="42"/>
  <c r="Q141" i="42"/>
  <c r="P141" i="42"/>
  <c r="P25" i="42" s="1"/>
  <c r="P26" i="42" s="1"/>
  <c r="O141" i="42"/>
  <c r="N141" i="42"/>
  <c r="M141" i="42"/>
  <c r="L141" i="42"/>
  <c r="H141" i="42"/>
  <c r="H25" i="42" s="1"/>
  <c r="G141" i="42"/>
  <c r="F141" i="42"/>
  <c r="AJ138" i="42"/>
  <c r="AA138" i="42" s="1"/>
  <c r="AA23" i="42" s="1"/>
  <c r="AI138" i="42"/>
  <c r="AH138" i="42"/>
  <c r="AG138" i="42"/>
  <c r="AF138" i="42"/>
  <c r="AE138" i="42"/>
  <c r="AE23" i="42" s="1"/>
  <c r="AE24" i="42" s="1"/>
  <c r="AD138" i="42"/>
  <c r="AD23" i="42" s="1"/>
  <c r="AC138" i="42"/>
  <c r="AC23" i="42" s="1"/>
  <c r="AB138" i="42"/>
  <c r="AB23" i="42" s="1"/>
  <c r="X138" i="42"/>
  <c r="X23" i="42" s="1"/>
  <c r="W138" i="42"/>
  <c r="V138" i="42"/>
  <c r="V23" i="42" s="1"/>
  <c r="T138" i="42"/>
  <c r="S138" i="42"/>
  <c r="S23" i="42" s="1"/>
  <c r="T24" i="42" s="1"/>
  <c r="R138" i="42"/>
  <c r="R23" i="42" s="1"/>
  <c r="R24" i="42" s="1"/>
  <c r="Q138" i="42"/>
  <c r="Q23" i="42" s="1"/>
  <c r="P138" i="42"/>
  <c r="P23" i="42" s="1"/>
  <c r="O138" i="42"/>
  <c r="O23" i="42" s="1"/>
  <c r="O24" i="42" s="1"/>
  <c r="N138" i="42"/>
  <c r="N23" i="42" s="1"/>
  <c r="N24" i="42" s="1"/>
  <c r="M138" i="42"/>
  <c r="M23" i="42" s="1"/>
  <c r="M24" i="42" s="1"/>
  <c r="L138" i="42"/>
  <c r="L23" i="42" s="1"/>
  <c r="H138" i="42"/>
  <c r="H23" i="42" s="1"/>
  <c r="G138" i="42"/>
  <c r="G23" i="42" s="1"/>
  <c r="F138" i="42"/>
  <c r="F23" i="42" s="1"/>
  <c r="AJ135" i="42"/>
  <c r="AA135" i="42" s="1"/>
  <c r="AA21" i="42" s="1"/>
  <c r="AI135" i="42"/>
  <c r="AI21" i="42" s="1"/>
  <c r="AH135" i="42"/>
  <c r="AH21" i="42" s="1"/>
  <c r="AG135" i="42"/>
  <c r="AF135" i="42"/>
  <c r="AE135" i="42"/>
  <c r="AD135" i="42"/>
  <c r="AC135" i="42"/>
  <c r="AC21" i="42" s="1"/>
  <c r="AB135" i="42"/>
  <c r="AB21" i="42" s="1"/>
  <c r="AB22" i="42" s="1"/>
  <c r="X135" i="42"/>
  <c r="X21" i="42" s="1"/>
  <c r="X22" i="42" s="1"/>
  <c r="W135" i="42"/>
  <c r="W21" i="42" s="1"/>
  <c r="V135" i="42"/>
  <c r="V21" i="42" s="1"/>
  <c r="T135" i="42"/>
  <c r="S135" i="42"/>
  <c r="S21" i="42" s="1"/>
  <c r="S22" i="42" s="1"/>
  <c r="R135" i="42"/>
  <c r="R21" i="42" s="1"/>
  <c r="Q135" i="42"/>
  <c r="Q21" i="42" s="1"/>
  <c r="P135" i="42"/>
  <c r="P21" i="42" s="1"/>
  <c r="P22" i="42" s="1"/>
  <c r="O135" i="42"/>
  <c r="N135" i="42"/>
  <c r="M135" i="42"/>
  <c r="M21" i="42" s="1"/>
  <c r="L135" i="42"/>
  <c r="H135" i="42"/>
  <c r="H21" i="42" s="1"/>
  <c r="G135" i="42"/>
  <c r="G21" i="42" s="1"/>
  <c r="F135" i="42"/>
  <c r="F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M94" i="42"/>
  <c r="AL94" i="42"/>
  <c r="AK94" i="42"/>
  <c r="AJ94" i="42"/>
  <c r="AI94" i="42"/>
  <c r="AH94" i="42"/>
  <c r="AG94" i="42"/>
  <c r="AB94" i="42"/>
  <c r="X94" i="42"/>
  <c r="W94" i="42"/>
  <c r="V94" i="42"/>
  <c r="U94" i="42"/>
  <c r="T94" i="42"/>
  <c r="S94" i="42"/>
  <c r="R94" i="42"/>
  <c r="Q94" i="42"/>
  <c r="M94" i="42"/>
  <c r="L94" i="42"/>
  <c r="H94" i="42"/>
  <c r="G94" i="42"/>
  <c r="AM93" i="42"/>
  <c r="AL93" i="42"/>
  <c r="AK93" i="42"/>
  <c r="AJ93" i="42"/>
  <c r="AI93" i="42"/>
  <c r="AH93" i="42"/>
  <c r="AG93" i="42"/>
  <c r="AF93" i="42"/>
  <c r="AE93" i="42"/>
  <c r="AD93" i="42"/>
  <c r="AC93" i="42"/>
  <c r="AC94" i="42" s="1"/>
  <c r="AB93" i="42"/>
  <c r="AA93" i="42"/>
  <c r="Z93" i="42"/>
  <c r="Y93" i="42"/>
  <c r="Y94" i="42" s="1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J93" i="42"/>
  <c r="I93" i="42"/>
  <c r="I94" i="42" s="1"/>
  <c r="H93" i="42"/>
  <c r="G93" i="42"/>
  <c r="F93" i="42"/>
  <c r="F94" i="42" s="1"/>
  <c r="E93" i="42"/>
  <c r="AM92" i="42"/>
  <c r="AL92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M91" i="42"/>
  <c r="AL91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J85" i="42"/>
  <c r="AI85" i="42"/>
  <c r="AE85" i="42"/>
  <c r="AD85" i="42"/>
  <c r="AC85" i="42"/>
  <c r="V85" i="42"/>
  <c r="U85" i="42"/>
  <c r="T85" i="42"/>
  <c r="S85" i="42"/>
  <c r="N85" i="42"/>
  <c r="F85" i="42"/>
  <c r="AM84" i="42"/>
  <c r="AM85" i="42" s="1"/>
  <c r="AL84" i="42"/>
  <c r="AK84" i="42"/>
  <c r="AK85" i="42" s="1"/>
  <c r="AJ84" i="42"/>
  <c r="AI84" i="42"/>
  <c r="AH84" i="42"/>
  <c r="AG84" i="42"/>
  <c r="AG85" i="42" s="1"/>
  <c r="AF84" i="42"/>
  <c r="AE84" i="42"/>
  <c r="AD84" i="42"/>
  <c r="AC84" i="42"/>
  <c r="AB84" i="42"/>
  <c r="AA84" i="42"/>
  <c r="Z84" i="42"/>
  <c r="Z85" i="42" s="1"/>
  <c r="Y84" i="42"/>
  <c r="Y85" i="42" s="1"/>
  <c r="X84" i="42"/>
  <c r="X85" i="42" s="1"/>
  <c r="W84" i="42"/>
  <c r="W85" i="42" s="1"/>
  <c r="V84" i="42"/>
  <c r="U84" i="42"/>
  <c r="T84" i="42"/>
  <c r="S84" i="42"/>
  <c r="R84" i="42"/>
  <c r="Q84" i="42"/>
  <c r="Q85" i="42" s="1"/>
  <c r="P84" i="42"/>
  <c r="O84" i="42"/>
  <c r="O85" i="42" s="1"/>
  <c r="N84" i="42"/>
  <c r="M84" i="42"/>
  <c r="L84" i="42"/>
  <c r="M85" i="42" s="1"/>
  <c r="K84" i="42"/>
  <c r="J84" i="42"/>
  <c r="I84" i="42"/>
  <c r="H84" i="42"/>
  <c r="H85" i="42" s="1"/>
  <c r="G84" i="42"/>
  <c r="G85" i="42" s="1"/>
  <c r="F84" i="42"/>
  <c r="E84" i="42"/>
  <c r="AJ83" i="42"/>
  <c r="AI83" i="42"/>
  <c r="Y83" i="42"/>
  <c r="X83" i="42"/>
  <c r="T83" i="42"/>
  <c r="S83" i="42"/>
  <c r="R83" i="42"/>
  <c r="I83" i="42"/>
  <c r="H83" i="42"/>
  <c r="AM82" i="42"/>
  <c r="AL82" i="42"/>
  <c r="AK82" i="42"/>
  <c r="AJ82" i="42"/>
  <c r="AI82" i="42"/>
  <c r="AH82" i="42"/>
  <c r="AG82" i="42"/>
  <c r="AF82" i="42"/>
  <c r="AE82" i="42"/>
  <c r="AE83" i="42" s="1"/>
  <c r="AD82" i="42"/>
  <c r="AC82" i="42"/>
  <c r="AB82" i="42"/>
  <c r="AA82" i="42"/>
  <c r="AA83" i="42" s="1"/>
  <c r="Z82" i="42"/>
  <c r="Z83" i="42" s="1"/>
  <c r="Y82" i="42"/>
  <c r="X82" i="42"/>
  <c r="W82" i="42"/>
  <c r="V82" i="42"/>
  <c r="U82" i="42"/>
  <c r="T82" i="42"/>
  <c r="S82" i="42"/>
  <c r="R82" i="42"/>
  <c r="Q82" i="42"/>
  <c r="P82" i="42"/>
  <c r="O82" i="42"/>
  <c r="O83" i="42" s="1"/>
  <c r="N82" i="42"/>
  <c r="N83" i="42" s="1"/>
  <c r="M82" i="42"/>
  <c r="M83" i="42" s="1"/>
  <c r="L82" i="42"/>
  <c r="L83" i="42" s="1"/>
  <c r="K82" i="42"/>
  <c r="K83" i="42" s="1"/>
  <c r="J82" i="42"/>
  <c r="J83" i="42" s="1"/>
  <c r="I82" i="42"/>
  <c r="H82" i="42"/>
  <c r="G82" i="42"/>
  <c r="F82" i="42"/>
  <c r="E82" i="42"/>
  <c r="AI81" i="42"/>
  <c r="AH81" i="42"/>
  <c r="AG81" i="42"/>
  <c r="AF81" i="42"/>
  <c r="AE81" i="42"/>
  <c r="AD81" i="42"/>
  <c r="AC81" i="42"/>
  <c r="Y81" i="42"/>
  <c r="X81" i="42"/>
  <c r="S81" i="42"/>
  <c r="R81" i="42"/>
  <c r="Q81" i="42"/>
  <c r="P81" i="42"/>
  <c r="O81" i="42"/>
  <c r="N81" i="42"/>
  <c r="M81" i="42"/>
  <c r="H81" i="42"/>
  <c r="AM80" i="42"/>
  <c r="AL80" i="42"/>
  <c r="AK80" i="42"/>
  <c r="AJ80" i="42"/>
  <c r="AJ81" i="42" s="1"/>
  <c r="AI80" i="42"/>
  <c r="AH80" i="42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T81" i="42" s="1"/>
  <c r="S80" i="42"/>
  <c r="R80" i="42"/>
  <c r="Q80" i="42"/>
  <c r="P80" i="42"/>
  <c r="O80" i="42"/>
  <c r="N80" i="42"/>
  <c r="M80" i="42"/>
  <c r="L80" i="42"/>
  <c r="K80" i="42"/>
  <c r="J80" i="42"/>
  <c r="I80" i="42"/>
  <c r="I81" i="42" s="1"/>
  <c r="H80" i="42"/>
  <c r="G80" i="42"/>
  <c r="F80" i="42"/>
  <c r="E80" i="42"/>
  <c r="AI79" i="42"/>
  <c r="AH79" i="42"/>
  <c r="AD79" i="42"/>
  <c r="AC79" i="42"/>
  <c r="AB79" i="42"/>
  <c r="T79" i="42"/>
  <c r="S79" i="42"/>
  <c r="R79" i="42"/>
  <c r="M79" i="42"/>
  <c r="AM78" i="42"/>
  <c r="AM79" i="42" s="1"/>
  <c r="AL78" i="42"/>
  <c r="AK78" i="42"/>
  <c r="AK79" i="42" s="1"/>
  <c r="AJ78" i="42"/>
  <c r="AJ79" i="42" s="1"/>
  <c r="AI78" i="42"/>
  <c r="AH78" i="42"/>
  <c r="AG78" i="42"/>
  <c r="AF78" i="42"/>
  <c r="AE78" i="42"/>
  <c r="AE79" i="42" s="1"/>
  <c r="AD78" i="42"/>
  <c r="AC78" i="42"/>
  <c r="AB78" i="42"/>
  <c r="AA78" i="42"/>
  <c r="Z78" i="42"/>
  <c r="Y78" i="42"/>
  <c r="X78" i="42"/>
  <c r="Y79" i="42" s="1"/>
  <c r="W78" i="42"/>
  <c r="W79" i="42" s="1"/>
  <c r="V78" i="42"/>
  <c r="V79" i="42" s="1"/>
  <c r="U78" i="42"/>
  <c r="U79" i="42" s="1"/>
  <c r="T78" i="42"/>
  <c r="S78" i="42"/>
  <c r="R78" i="42"/>
  <c r="Q78" i="42"/>
  <c r="P78" i="42"/>
  <c r="O78" i="42"/>
  <c r="O79" i="42" s="1"/>
  <c r="N78" i="42"/>
  <c r="N79" i="42" s="1"/>
  <c r="M78" i="42"/>
  <c r="L78" i="42"/>
  <c r="K78" i="42"/>
  <c r="J78" i="42"/>
  <c r="I78" i="42"/>
  <c r="H78" i="42"/>
  <c r="G78" i="42"/>
  <c r="F78" i="42"/>
  <c r="F79" i="42" s="1"/>
  <c r="E78" i="42"/>
  <c r="AM77" i="42"/>
  <c r="AM20" i="42" s="1"/>
  <c r="AL77" i="42"/>
  <c r="AK77" i="42"/>
  <c r="AJ77" i="42"/>
  <c r="AI77" i="42"/>
  <c r="AI20" i="42" s="1"/>
  <c r="AH77" i="42"/>
  <c r="AH20" i="42" s="1"/>
  <c r="AG77" i="42"/>
  <c r="AF77" i="42"/>
  <c r="AE77" i="42"/>
  <c r="AD77" i="42"/>
  <c r="AC77" i="42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W20" i="42" s="1"/>
  <c r="V77" i="42"/>
  <c r="U77" i="42"/>
  <c r="T77" i="42"/>
  <c r="S77" i="42"/>
  <c r="R77" i="42"/>
  <c r="Q77" i="42"/>
  <c r="P77" i="42"/>
  <c r="O77" i="42"/>
  <c r="N77" i="42"/>
  <c r="M77" i="42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AD67" i="42"/>
  <c r="AC67" i="42"/>
  <c r="AB67" i="42"/>
  <c r="AA67" i="42"/>
  <c r="V67" i="42"/>
  <c r="U67" i="42"/>
  <c r="T67" i="42"/>
  <c r="R67" i="42"/>
  <c r="Q67" i="42"/>
  <c r="L67" i="42"/>
  <c r="F67" i="42"/>
  <c r="AD66" i="42"/>
  <c r="AC66" i="42"/>
  <c r="AB66" i="42"/>
  <c r="AA66" i="42"/>
  <c r="Z66" i="42"/>
  <c r="Z67" i="42" s="1"/>
  <c r="Y66" i="42"/>
  <c r="X66" i="42"/>
  <c r="X67" i="42" s="1"/>
  <c r="W66" i="42"/>
  <c r="W67" i="42" s="1"/>
  <c r="V66" i="42"/>
  <c r="U66" i="42"/>
  <c r="T66" i="42"/>
  <c r="S66" i="42"/>
  <c r="S67" i="42" s="1"/>
  <c r="R66" i="42"/>
  <c r="Q66" i="42"/>
  <c r="P66" i="42"/>
  <c r="O66" i="42"/>
  <c r="N66" i="42"/>
  <c r="M66" i="42"/>
  <c r="M67" i="42" s="1"/>
  <c r="L66" i="42"/>
  <c r="K66" i="42"/>
  <c r="J66" i="42"/>
  <c r="K67" i="42" s="1"/>
  <c r="I66" i="42"/>
  <c r="H66" i="42"/>
  <c r="H67" i="42" s="1"/>
  <c r="G66" i="42"/>
  <c r="AM65" i="42"/>
  <c r="AL65" i="42"/>
  <c r="AG65" i="42"/>
  <c r="AF65" i="42"/>
  <c r="AC65" i="42"/>
  <c r="Z65" i="42"/>
  <c r="Y65" i="42"/>
  <c r="X65" i="42"/>
  <c r="W65" i="42"/>
  <c r="V65" i="42"/>
  <c r="R65" i="42"/>
  <c r="Q65" i="42"/>
  <c r="I65" i="42"/>
  <c r="G65" i="42"/>
  <c r="F65" i="42"/>
  <c r="AM64" i="42"/>
  <c r="AL64" i="42"/>
  <c r="AK64" i="42"/>
  <c r="AJ64" i="42"/>
  <c r="AI64" i="42"/>
  <c r="AH64" i="42"/>
  <c r="AH65" i="42" s="1"/>
  <c r="AG64" i="42"/>
  <c r="AF64" i="42"/>
  <c r="AE64" i="42"/>
  <c r="AD64" i="42"/>
  <c r="AC64" i="42"/>
  <c r="AB64" i="42"/>
  <c r="AA64" i="42"/>
  <c r="AA65" i="42" s="1"/>
  <c r="Z64" i="42"/>
  <c r="Y64" i="42"/>
  <c r="X64" i="42"/>
  <c r="W64" i="42"/>
  <c r="V64" i="42"/>
  <c r="U64" i="42"/>
  <c r="T64" i="42"/>
  <c r="S64" i="42"/>
  <c r="R64" i="42"/>
  <c r="Q64" i="42"/>
  <c r="P64" i="42"/>
  <c r="O64" i="42"/>
  <c r="P65" i="42" s="1"/>
  <c r="N64" i="42"/>
  <c r="M64" i="42"/>
  <c r="M65" i="42" s="1"/>
  <c r="L64" i="42"/>
  <c r="K64" i="42"/>
  <c r="K65" i="42" s="1"/>
  <c r="J64" i="42"/>
  <c r="J65" i="42" s="1"/>
  <c r="I64" i="42"/>
  <c r="H64" i="42"/>
  <c r="H65" i="42" s="1"/>
  <c r="G64" i="42"/>
  <c r="F64" i="42"/>
  <c r="E64" i="42"/>
  <c r="AM63" i="42"/>
  <c r="AL63" i="42"/>
  <c r="AB63" i="42"/>
  <c r="AA63" i="42"/>
  <c r="W63" i="42"/>
  <c r="V63" i="42"/>
  <c r="U63" i="42"/>
  <c r="R63" i="42"/>
  <c r="Q63" i="42"/>
  <c r="L63" i="42"/>
  <c r="K63" i="42"/>
  <c r="F63" i="42"/>
  <c r="AM62" i="42"/>
  <c r="AL62" i="42"/>
  <c r="AK62" i="42"/>
  <c r="AJ62" i="42"/>
  <c r="AK63" i="42" s="1"/>
  <c r="AI62" i="42"/>
  <c r="AH62" i="42"/>
  <c r="AG62" i="42"/>
  <c r="AF62" i="42"/>
  <c r="AE62" i="42"/>
  <c r="AD62" i="42"/>
  <c r="AD63" i="42" s="1"/>
  <c r="AC62" i="42"/>
  <c r="AC63" i="42" s="1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P63" i="42" s="1"/>
  <c r="O62" i="42"/>
  <c r="O63" i="42" s="1"/>
  <c r="N62" i="42"/>
  <c r="N63" i="42" s="1"/>
  <c r="M62" i="42"/>
  <c r="M63" i="42" s="1"/>
  <c r="L62" i="42"/>
  <c r="K62" i="42"/>
  <c r="J62" i="42"/>
  <c r="I62" i="42"/>
  <c r="H62" i="42"/>
  <c r="G62" i="42"/>
  <c r="G63" i="42" s="1"/>
  <c r="F62" i="42"/>
  <c r="E62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M39" i="42"/>
  <c r="AL39" i="42"/>
  <c r="AK39" i="42"/>
  <c r="AJ39" i="42"/>
  <c r="AI39" i="42"/>
  <c r="AH39" i="42"/>
  <c r="AG39" i="42"/>
  <c r="AF39" i="42"/>
  <c r="AE39" i="42"/>
  <c r="AD39" i="42"/>
  <c r="AC39" i="42"/>
  <c r="AK37" i="42"/>
  <c r="AJ37" i="42"/>
  <c r="AI37" i="42"/>
  <c r="AH37" i="42"/>
  <c r="AG37" i="42"/>
  <c r="AF37" i="42"/>
  <c r="AE37" i="42"/>
  <c r="AD37" i="42"/>
  <c r="Z37" i="42"/>
  <c r="Y37" i="42"/>
  <c r="U37" i="42"/>
  <c r="T37" i="42"/>
  <c r="S37" i="42"/>
  <c r="R37" i="42"/>
  <c r="Q37" i="42"/>
  <c r="P37" i="42"/>
  <c r="O37" i="42"/>
  <c r="N37" i="42"/>
  <c r="AM36" i="42"/>
  <c r="AL36" i="42"/>
  <c r="AL37" i="42" s="1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V37" i="42" s="1"/>
  <c r="U36" i="42"/>
  <c r="T36" i="42"/>
  <c r="S36" i="42"/>
  <c r="R36" i="42"/>
  <c r="Q36" i="42"/>
  <c r="P36" i="42"/>
  <c r="O36" i="42"/>
  <c r="N36" i="42"/>
  <c r="M36" i="42"/>
  <c r="L36" i="42"/>
  <c r="K36" i="42"/>
  <c r="J36" i="42"/>
  <c r="J37" i="42" s="1"/>
  <c r="I36" i="42"/>
  <c r="H36" i="42"/>
  <c r="I37" i="42" s="1"/>
  <c r="G36" i="42"/>
  <c r="F36" i="42"/>
  <c r="F37" i="42" s="1"/>
  <c r="E36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M35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E28" i="42"/>
  <c r="AD28" i="42"/>
  <c r="X28" i="42"/>
  <c r="W28" i="42"/>
  <c r="AM27" i="42"/>
  <c r="AL27" i="42"/>
  <c r="AK27" i="42"/>
  <c r="X27" i="42"/>
  <c r="W27" i="42"/>
  <c r="V27" i="42"/>
  <c r="Q27" i="42"/>
  <c r="P27" i="42"/>
  <c r="O27" i="42"/>
  <c r="AJ26" i="42"/>
  <c r="AI26" i="42"/>
  <c r="AH26" i="42"/>
  <c r="AF26" i="42"/>
  <c r="O26" i="42"/>
  <c r="N26" i="42"/>
  <c r="M26" i="42"/>
  <c r="H26" i="42"/>
  <c r="AM25" i="42"/>
  <c r="AL25" i="42"/>
  <c r="AL26" i="42" s="1"/>
  <c r="AK25" i="42"/>
  <c r="AK26" i="42" s="1"/>
  <c r="AJ25" i="42"/>
  <c r="AH25" i="42"/>
  <c r="AG25" i="42"/>
  <c r="AF25" i="42"/>
  <c r="AE25" i="42"/>
  <c r="AD25" i="42"/>
  <c r="AE26" i="42" s="1"/>
  <c r="AC25" i="42"/>
  <c r="AC26" i="42" s="1"/>
  <c r="AB25" i="42"/>
  <c r="V25" i="42"/>
  <c r="T25" i="42"/>
  <c r="T26" i="42" s="1"/>
  <c r="R25" i="42"/>
  <c r="Q25" i="42"/>
  <c r="Q26" i="42" s="1"/>
  <c r="O25" i="42"/>
  <c r="N25" i="42"/>
  <c r="M25" i="42"/>
  <c r="L25" i="42"/>
  <c r="G25" i="42"/>
  <c r="F25" i="42"/>
  <c r="AM24" i="42"/>
  <c r="W24" i="42"/>
  <c r="AM23" i="42"/>
  <c r="AL23" i="42"/>
  <c r="AK23" i="42"/>
  <c r="AJ23" i="42"/>
  <c r="AK24" i="42" s="1"/>
  <c r="AI23" i="42"/>
  <c r="AI24" i="42" s="1"/>
  <c r="AH23" i="42"/>
  <c r="AH24" i="42" s="1"/>
  <c r="AG23" i="42"/>
  <c r="AG24" i="42" s="1"/>
  <c r="AF23" i="42"/>
  <c r="W23" i="42"/>
  <c r="X24" i="42" s="1"/>
  <c r="T23" i="42"/>
  <c r="AI22" i="42"/>
  <c r="G22" i="42"/>
  <c r="AM21" i="42"/>
  <c r="AL21" i="42"/>
  <c r="AM22" i="42" s="1"/>
  <c r="AK21" i="42"/>
  <c r="AK22" i="42" s="1"/>
  <c r="AJ21" i="42"/>
  <c r="AJ22" i="42" s="1"/>
  <c r="AG21" i="42"/>
  <c r="AF21" i="42"/>
  <c r="AE21" i="42"/>
  <c r="AD21" i="42"/>
  <c r="T21" i="42"/>
  <c r="O21" i="42"/>
  <c r="N21" i="42"/>
  <c r="N22" i="42" s="1"/>
  <c r="L21" i="42"/>
  <c r="AL20" i="42"/>
  <c r="AK20" i="42"/>
  <c r="AJ20" i="42"/>
  <c r="AG20" i="42"/>
  <c r="AF20" i="42"/>
  <c r="AE20" i="42"/>
  <c r="AD20" i="42"/>
  <c r="AC20" i="42"/>
  <c r="V20" i="42"/>
  <c r="U20" i="42"/>
  <c r="T20" i="42"/>
  <c r="S20" i="42"/>
  <c r="R20" i="42"/>
  <c r="Q20" i="42"/>
  <c r="P20" i="42"/>
  <c r="O20" i="42"/>
  <c r="N20" i="42"/>
  <c r="M20" i="42"/>
  <c r="F20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K16" i="42"/>
  <c r="AJ16" i="42"/>
  <c r="AI16" i="42"/>
  <c r="AH16" i="42"/>
  <c r="AG16" i="42"/>
  <c r="AM14" i="42"/>
  <c r="AL14" i="42"/>
  <c r="AK14" i="42"/>
  <c r="AJ14" i="42"/>
  <c r="AI14" i="42"/>
  <c r="AH14" i="42"/>
  <c r="AG14" i="42"/>
  <c r="AF14" i="42"/>
  <c r="AD14" i="42"/>
  <c r="R14" i="42"/>
  <c r="Q14" i="42"/>
  <c r="P14" i="42"/>
  <c r="N14" i="42"/>
  <c r="H14" i="42"/>
  <c r="G14" i="42"/>
  <c r="AG13" i="42"/>
  <c r="AF13" i="42"/>
  <c r="AE13" i="42"/>
  <c r="AD13" i="42"/>
  <c r="AC13" i="42"/>
  <c r="AB13" i="42"/>
  <c r="AC14" i="42" s="1"/>
  <c r="AA13" i="42"/>
  <c r="Z13" i="42"/>
  <c r="AA14" i="42" s="1"/>
  <c r="Y13" i="42"/>
  <c r="Y14" i="42" s="1"/>
  <c r="X13" i="42"/>
  <c r="X14" i="42" s="1"/>
  <c r="W13" i="42"/>
  <c r="V13" i="42"/>
  <c r="U13" i="42"/>
  <c r="T13" i="42"/>
  <c r="S13" i="42"/>
  <c r="S14" i="42" s="1"/>
  <c r="R13" i="42"/>
  <c r="Q13" i="42"/>
  <c r="P13" i="42"/>
  <c r="O13" i="42"/>
  <c r="N13" i="42"/>
  <c r="M13" i="42"/>
  <c r="L13" i="42"/>
  <c r="M14" i="42" s="1"/>
  <c r="K13" i="42"/>
  <c r="J13" i="42"/>
  <c r="J14" i="42" s="1"/>
  <c r="I13" i="42"/>
  <c r="I14" i="42" s="1"/>
  <c r="H13" i="42"/>
  <c r="G13" i="42"/>
  <c r="F13" i="42"/>
  <c r="E13" i="42"/>
  <c r="AM12" i="42"/>
  <c r="AL12" i="42"/>
  <c r="AK12" i="42"/>
  <c r="AJ12" i="42"/>
  <c r="AI12" i="42"/>
  <c r="AF12" i="42"/>
  <c r="AE12" i="42"/>
  <c r="AC12" i="42"/>
  <c r="AB12" i="42"/>
  <c r="AA12" i="42"/>
  <c r="Z12" i="42"/>
  <c r="Y12" i="42"/>
  <c r="P12" i="42"/>
  <c r="M12" i="42"/>
  <c r="L12" i="42"/>
  <c r="K12" i="42"/>
  <c r="J12" i="42"/>
  <c r="I12" i="42"/>
  <c r="H12" i="42"/>
  <c r="G12" i="42"/>
  <c r="F12" i="42"/>
  <c r="AG11" i="42"/>
  <c r="AF11" i="42"/>
  <c r="AE11" i="42"/>
  <c r="AD11" i="42"/>
  <c r="AD12" i="42" s="1"/>
  <c r="AC11" i="42"/>
  <c r="AB11" i="42"/>
  <c r="AA11" i="42"/>
  <c r="Z11" i="42"/>
  <c r="Y11" i="42"/>
  <c r="X11" i="42"/>
  <c r="W11" i="42"/>
  <c r="X12" i="42" s="1"/>
  <c r="V11" i="42"/>
  <c r="V12" i="42" s="1"/>
  <c r="U11" i="42"/>
  <c r="U12" i="42" s="1"/>
  <c r="T11" i="42"/>
  <c r="S11" i="42"/>
  <c r="R11" i="42"/>
  <c r="Q11" i="42"/>
  <c r="Q12" i="42" s="1"/>
  <c r="P11" i="42"/>
  <c r="O11" i="42"/>
  <c r="N11" i="42"/>
  <c r="M11" i="42"/>
  <c r="L11" i="42"/>
  <c r="K11" i="42"/>
  <c r="J11" i="42"/>
  <c r="I11" i="42"/>
  <c r="H11" i="42"/>
  <c r="G11" i="42"/>
  <c r="F11" i="42"/>
  <c r="E11" i="42"/>
  <c r="AD10" i="42"/>
  <c r="AB10" i="42"/>
  <c r="AA10" i="42"/>
  <c r="X10" i="42"/>
  <c r="W10" i="42"/>
  <c r="S10" i="42"/>
  <c r="K10" i="42"/>
  <c r="H10" i="42"/>
  <c r="G10" i="42"/>
  <c r="F10" i="42"/>
  <c r="AD9" i="42"/>
  <c r="AC9" i="42"/>
  <c r="AB9" i="42"/>
  <c r="AC10" i="42" s="1"/>
  <c r="AA9" i="42"/>
  <c r="Z9" i="42"/>
  <c r="Y9" i="42"/>
  <c r="X9" i="42"/>
  <c r="W9" i="42"/>
  <c r="V9" i="42"/>
  <c r="U9" i="42"/>
  <c r="T9" i="42"/>
  <c r="T10" i="42" s="1"/>
  <c r="S9" i="42"/>
  <c r="R9" i="42"/>
  <c r="Q9" i="42"/>
  <c r="P9" i="42"/>
  <c r="O9" i="42"/>
  <c r="N9" i="42"/>
  <c r="N10" i="42" s="1"/>
  <c r="M9" i="42"/>
  <c r="L9" i="42"/>
  <c r="M10" i="42" s="1"/>
  <c r="K9" i="42"/>
  <c r="J9" i="42"/>
  <c r="I9" i="42"/>
  <c r="H9" i="42"/>
  <c r="G9" i="42"/>
  <c r="F9" i="42"/>
  <c r="E9" i="42"/>
  <c r="AJ8" i="42"/>
  <c r="AI8" i="42"/>
  <c r="AH8" i="42"/>
  <c r="AG8" i="42"/>
  <c r="AE8" i="42"/>
  <c r="AD8" i="42"/>
  <c r="AC8" i="42"/>
  <c r="AB8" i="42"/>
  <c r="S8" i="42"/>
  <c r="R8" i="42"/>
  <c r="AM7" i="42"/>
  <c r="AM8" i="42" s="1"/>
  <c r="AL7" i="42"/>
  <c r="AL8" i="42" s="1"/>
  <c r="AK7" i="42"/>
  <c r="AK8" i="42" s="1"/>
  <c r="AJ7" i="42"/>
  <c r="AI7" i="42"/>
  <c r="AH7" i="42"/>
  <c r="AG7" i="42"/>
  <c r="AF7" i="42"/>
  <c r="AF8" i="42" s="1"/>
  <c r="AE7" i="42"/>
  <c r="AD7" i="42"/>
  <c r="AC7" i="42"/>
  <c r="AB7" i="42"/>
  <c r="AA7" i="42"/>
  <c r="Z7" i="42"/>
  <c r="AA8" i="42" s="1"/>
  <c r="Y7" i="42"/>
  <c r="X7" i="42"/>
  <c r="W7" i="42"/>
  <c r="W8" i="42" s="1"/>
  <c r="V7" i="42"/>
  <c r="V8" i="42" s="1"/>
  <c r="U7" i="42"/>
  <c r="U8" i="42" s="1"/>
  <c r="T7" i="42"/>
  <c r="S7" i="42"/>
  <c r="R7" i="42"/>
  <c r="Q7" i="42"/>
  <c r="AK6" i="42"/>
  <c r="AG6" i="42"/>
  <c r="AF6" i="42"/>
  <c r="AE6" i="42"/>
  <c r="AD6" i="42"/>
  <c r="AB6" i="42"/>
  <c r="AA6" i="42"/>
  <c r="Z6" i="42"/>
  <c r="Y6" i="42"/>
  <c r="X6" i="42"/>
  <c r="U6" i="42"/>
  <c r="AM5" i="42"/>
  <c r="AM6" i="42" s="1"/>
  <c r="AL5" i="42"/>
  <c r="AL6" i="42" s="1"/>
  <c r="AK5" i="42"/>
  <c r="AJ5" i="42"/>
  <c r="AI5" i="42"/>
  <c r="AH5" i="42"/>
  <c r="AH6" i="42" s="1"/>
  <c r="AG5" i="42"/>
  <c r="AF5" i="42"/>
  <c r="AE5" i="42"/>
  <c r="AD5" i="42"/>
  <c r="AC5" i="42"/>
  <c r="AB5" i="42"/>
  <c r="AA5" i="42"/>
  <c r="Z5" i="42"/>
  <c r="Y5" i="42"/>
  <c r="X5" i="42"/>
  <c r="W5" i="42"/>
  <c r="W6" i="42" s="1"/>
  <c r="V5" i="42"/>
  <c r="V6" i="42" s="1"/>
  <c r="U5" i="42"/>
  <c r="T5" i="42"/>
  <c r="S5" i="42"/>
  <c r="S6" i="42" s="1"/>
  <c r="R5" i="42"/>
  <c r="R6" i="42" s="1"/>
  <c r="Q5" i="42"/>
  <c r="P5" i="42"/>
  <c r="Q6" i="42" s="1"/>
  <c r="O5" i="42"/>
  <c r="N5" i="42"/>
  <c r="M5" i="42"/>
  <c r="L5" i="42"/>
  <c r="K5" i="42"/>
  <c r="J5" i="42"/>
  <c r="J6" i="42" s="1"/>
  <c r="I5" i="42"/>
  <c r="I6" i="42" s="1"/>
  <c r="H5" i="42"/>
  <c r="H6" i="42" s="1"/>
  <c r="G5" i="42"/>
  <c r="G6" i="42" s="1"/>
  <c r="F5" i="42"/>
  <c r="F6" i="42" s="1"/>
  <c r="E5" i="42"/>
  <c r="AL166" i="43"/>
  <c r="AK166" i="43"/>
  <c r="AK45" i="43" s="1"/>
  <c r="O138" i="43"/>
  <c r="O137" i="43" s="1"/>
  <c r="N138" i="43"/>
  <c r="N137" i="43" s="1"/>
  <c r="M138" i="43"/>
  <c r="L138" i="43"/>
  <c r="K138" i="43"/>
  <c r="J138" i="43"/>
  <c r="I138" i="43"/>
  <c r="H138" i="43"/>
  <c r="G138" i="43"/>
  <c r="G137" i="43" s="1"/>
  <c r="F138" i="43"/>
  <c r="F137" i="43" s="1"/>
  <c r="E137" i="43" s="1"/>
  <c r="Z137" i="43"/>
  <c r="Y137" i="43"/>
  <c r="X137" i="43"/>
  <c r="W137" i="43"/>
  <c r="V137" i="43"/>
  <c r="U137" i="43"/>
  <c r="T137" i="43"/>
  <c r="S137" i="43"/>
  <c r="R137" i="43"/>
  <c r="Q137" i="43"/>
  <c r="P137" i="43"/>
  <c r="M137" i="43"/>
  <c r="L137" i="43"/>
  <c r="K137" i="43"/>
  <c r="J137" i="43"/>
  <c r="I137" i="43"/>
  <c r="H137" i="43"/>
  <c r="T132" i="43"/>
  <c r="T131" i="43" s="1"/>
  <c r="S132" i="43"/>
  <c r="S131" i="43" s="1"/>
  <c r="R132" i="43"/>
  <c r="R131" i="43" s="1"/>
  <c r="Q132" i="43"/>
  <c r="P132" i="43"/>
  <c r="O132" i="43"/>
  <c r="F132" i="43" s="1"/>
  <c r="N132" i="43"/>
  <c r="M132" i="43"/>
  <c r="L132" i="43"/>
  <c r="K132" i="43"/>
  <c r="K131" i="43" s="1"/>
  <c r="J132" i="43"/>
  <c r="J131" i="43" s="1"/>
  <c r="I132" i="43"/>
  <c r="I131" i="43" s="1"/>
  <c r="H132" i="43"/>
  <c r="H131" i="43" s="1"/>
  <c r="G132" i="43"/>
  <c r="G131" i="43" s="1"/>
  <c r="Z131" i="43"/>
  <c r="Y131" i="43"/>
  <c r="X131" i="43"/>
  <c r="W131" i="43"/>
  <c r="V131" i="43"/>
  <c r="U131" i="43"/>
  <c r="Q131" i="43"/>
  <c r="P131" i="43"/>
  <c r="O131" i="43"/>
  <c r="N131" i="43"/>
  <c r="M131" i="43"/>
  <c r="L131" i="43"/>
  <c r="F131" i="43"/>
  <c r="E131" i="43" s="1"/>
  <c r="O126" i="43"/>
  <c r="F126" i="43" s="1"/>
  <c r="F125" i="43" s="1"/>
  <c r="N126" i="43"/>
  <c r="M126" i="43"/>
  <c r="M125" i="43" s="1"/>
  <c r="L126" i="43"/>
  <c r="L125" i="43" s="1"/>
  <c r="K126" i="43"/>
  <c r="K125" i="43" s="1"/>
  <c r="J126" i="43"/>
  <c r="J125" i="43" s="1"/>
  <c r="I126" i="43"/>
  <c r="H126" i="43"/>
  <c r="G126" i="43"/>
  <c r="E126" i="43"/>
  <c r="E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I125" i="43"/>
  <c r="H125" i="43"/>
  <c r="G125" i="43"/>
  <c r="O121" i="43"/>
  <c r="G121" i="43" s="1"/>
  <c r="G120" i="43" s="1"/>
  <c r="N121" i="43"/>
  <c r="M121" i="43"/>
  <c r="M120" i="43" s="1"/>
  <c r="L121" i="43"/>
  <c r="L120" i="43" s="1"/>
  <c r="K121" i="43"/>
  <c r="K120" i="43" s="1"/>
  <c r="J121" i="43"/>
  <c r="J120" i="43" s="1"/>
  <c r="I121" i="43"/>
  <c r="H121" i="43"/>
  <c r="E121" i="43"/>
  <c r="E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I120" i="43"/>
  <c r="H120" i="43"/>
  <c r="P113" i="43"/>
  <c r="O113" i="43"/>
  <c r="N113" i="43"/>
  <c r="M113" i="43"/>
  <c r="L113" i="43"/>
  <c r="L6" i="43" s="1"/>
  <c r="K113" i="43"/>
  <c r="K6" i="43" s="1"/>
  <c r="J113" i="43"/>
  <c r="I113" i="43"/>
  <c r="H113" i="43"/>
  <c r="G113" i="43"/>
  <c r="F113" i="43"/>
  <c r="F6" i="43" s="1"/>
  <c r="F7" i="43" s="1"/>
  <c r="E113" i="43"/>
  <c r="E6" i="43" s="1"/>
  <c r="AP112" i="43"/>
  <c r="P110" i="43"/>
  <c r="O110" i="43"/>
  <c r="N110" i="43"/>
  <c r="M110" i="43"/>
  <c r="L110" i="43"/>
  <c r="K110" i="43"/>
  <c r="K4" i="43" s="1"/>
  <c r="J110" i="43"/>
  <c r="J4" i="43" s="1"/>
  <c r="I110" i="43"/>
  <c r="H110" i="43"/>
  <c r="G110" i="43"/>
  <c r="F110" i="43"/>
  <c r="E110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K100" i="43"/>
  <c r="AJ100" i="43"/>
  <c r="AF100" i="43"/>
  <c r="AE100" i="43"/>
  <c r="Z100" i="43"/>
  <c r="Y100" i="43"/>
  <c r="U100" i="43"/>
  <c r="T100" i="43"/>
  <c r="S100" i="43"/>
  <c r="R100" i="43"/>
  <c r="Q100" i="43"/>
  <c r="P100" i="43"/>
  <c r="O100" i="43"/>
  <c r="K100" i="43"/>
  <c r="J100" i="43"/>
  <c r="I100" i="43"/>
  <c r="AM99" i="43"/>
  <c r="AL99" i="43"/>
  <c r="AK99" i="43"/>
  <c r="AJ99" i="43"/>
  <c r="AI99" i="43"/>
  <c r="AI100" i="43" s="1"/>
  <c r="AH99" i="43"/>
  <c r="AH100" i="43" s="1"/>
  <c r="AG99" i="43"/>
  <c r="AG100" i="43" s="1"/>
  <c r="AF99" i="43"/>
  <c r="AE99" i="43"/>
  <c r="AD99" i="43"/>
  <c r="AC99" i="43"/>
  <c r="AC100" i="43" s="1"/>
  <c r="AB99" i="43"/>
  <c r="AA99" i="43"/>
  <c r="AA100" i="43" s="1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M100" i="43" s="1"/>
  <c r="L99" i="43"/>
  <c r="K99" i="43"/>
  <c r="J99" i="43"/>
  <c r="I99" i="43"/>
  <c r="H99" i="43"/>
  <c r="G99" i="43"/>
  <c r="F99" i="43"/>
  <c r="E99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M92" i="43"/>
  <c r="AL92" i="43"/>
  <c r="AK92" i="43"/>
  <c r="AJ92" i="43"/>
  <c r="AI92" i="43"/>
  <c r="AH92" i="43"/>
  <c r="AG92" i="43"/>
  <c r="AF92" i="43"/>
  <c r="AE92" i="43"/>
  <c r="AD92" i="43"/>
  <c r="AC92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L79" i="43"/>
  <c r="AK79" i="43"/>
  <c r="AJ79" i="43"/>
  <c r="AI79" i="43"/>
  <c r="AH79" i="43"/>
  <c r="AG79" i="43"/>
  <c r="AF79" i="43"/>
  <c r="AF17" i="43" s="1"/>
  <c r="AE79" i="43"/>
  <c r="AE17" i="43" s="1"/>
  <c r="AD79" i="43"/>
  <c r="AC79" i="43"/>
  <c r="AB79" i="43"/>
  <c r="AA79" i="43"/>
  <c r="Z79" i="43"/>
  <c r="Z17" i="43" s="1"/>
  <c r="Y79" i="43"/>
  <c r="Y17" i="43" s="1"/>
  <c r="X79" i="43"/>
  <c r="X17" i="43" s="1"/>
  <c r="W79" i="43"/>
  <c r="V79" i="43"/>
  <c r="U79" i="43"/>
  <c r="T79" i="43"/>
  <c r="S79" i="43"/>
  <c r="R79" i="43"/>
  <c r="Q79" i="43"/>
  <c r="P79" i="43"/>
  <c r="P17" i="43" s="1"/>
  <c r="O79" i="43"/>
  <c r="O17" i="43" s="1"/>
  <c r="N79" i="43"/>
  <c r="M79" i="43"/>
  <c r="L79" i="43"/>
  <c r="K79" i="43"/>
  <c r="J79" i="43"/>
  <c r="J17" i="43" s="1"/>
  <c r="I79" i="43"/>
  <c r="I17" i="43" s="1"/>
  <c r="H79" i="43"/>
  <c r="G79" i="43"/>
  <c r="F79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M69" i="43"/>
  <c r="AL69" i="43"/>
  <c r="AK69" i="43"/>
  <c r="AC69" i="43"/>
  <c r="AB69" i="43"/>
  <c r="W69" i="43"/>
  <c r="V69" i="43"/>
  <c r="U69" i="43"/>
  <c r="M69" i="43"/>
  <c r="L69" i="43"/>
  <c r="G69" i="43"/>
  <c r="F69" i="43"/>
  <c r="AN68" i="43"/>
  <c r="AN69" i="43" s="1"/>
  <c r="AM68" i="43"/>
  <c r="AL68" i="43"/>
  <c r="AK68" i="43"/>
  <c r="AJ68" i="43"/>
  <c r="AI68" i="43"/>
  <c r="AH68" i="43"/>
  <c r="AG68" i="43"/>
  <c r="AG69" i="43" s="1"/>
  <c r="AF68" i="43"/>
  <c r="AE68" i="43"/>
  <c r="AE69" i="43" s="1"/>
  <c r="AD68" i="43"/>
  <c r="AD69" i="43" s="1"/>
  <c r="AC68" i="43"/>
  <c r="AB68" i="43"/>
  <c r="AA68" i="43"/>
  <c r="Z68" i="43"/>
  <c r="Z69" i="43" s="1"/>
  <c r="Y68" i="43"/>
  <c r="Y69" i="43" s="1"/>
  <c r="X68" i="43"/>
  <c r="X69" i="43" s="1"/>
  <c r="W68" i="43"/>
  <c r="V68" i="43"/>
  <c r="U68" i="43"/>
  <c r="T68" i="43"/>
  <c r="S68" i="43"/>
  <c r="R68" i="43"/>
  <c r="Q68" i="43"/>
  <c r="P68" i="43"/>
  <c r="Q69" i="43" s="1"/>
  <c r="O68" i="43"/>
  <c r="O69" i="43" s="1"/>
  <c r="N68" i="43"/>
  <c r="N69" i="43" s="1"/>
  <c r="M68" i="43"/>
  <c r="L68" i="43"/>
  <c r="K68" i="43"/>
  <c r="J68" i="43"/>
  <c r="J69" i="43" s="1"/>
  <c r="I68" i="43"/>
  <c r="I69" i="43" s="1"/>
  <c r="H68" i="43"/>
  <c r="H69" i="43" s="1"/>
  <c r="G68" i="43"/>
  <c r="F68" i="43"/>
  <c r="E68" i="43"/>
  <c r="AJ67" i="43"/>
  <c r="AI67" i="43"/>
  <c r="AH67" i="43"/>
  <c r="AD67" i="43"/>
  <c r="AC67" i="43"/>
  <c r="T67" i="43"/>
  <c r="S67" i="43"/>
  <c r="R67" i="43"/>
  <c r="N67" i="43"/>
  <c r="M67" i="43"/>
  <c r="G67" i="43"/>
  <c r="F67" i="43"/>
  <c r="AN66" i="43"/>
  <c r="AN67" i="43" s="1"/>
  <c r="AM66" i="43"/>
  <c r="AM67" i="43" s="1"/>
  <c r="AL66" i="43"/>
  <c r="AL67" i="43" s="1"/>
  <c r="AK66" i="43"/>
  <c r="AK67" i="43" s="1"/>
  <c r="AJ66" i="43"/>
  <c r="AI66" i="43"/>
  <c r="AH66" i="43"/>
  <c r="AG66" i="43"/>
  <c r="AF66" i="43"/>
  <c r="AE66" i="43"/>
  <c r="AE67" i="43" s="1"/>
  <c r="AD66" i="43"/>
  <c r="AC66" i="43"/>
  <c r="AB66" i="43"/>
  <c r="AA66" i="43"/>
  <c r="AB67" i="43" s="1"/>
  <c r="Z66" i="43"/>
  <c r="Y66" i="43"/>
  <c r="X66" i="43"/>
  <c r="X67" i="43" s="1"/>
  <c r="W66" i="43"/>
  <c r="W67" i="43" s="1"/>
  <c r="V66" i="43"/>
  <c r="V67" i="43" s="1"/>
  <c r="U66" i="43"/>
  <c r="U67" i="43" s="1"/>
  <c r="T66" i="43"/>
  <c r="S66" i="43"/>
  <c r="R66" i="43"/>
  <c r="Q66" i="43"/>
  <c r="P66" i="43"/>
  <c r="O66" i="43"/>
  <c r="O67" i="43" s="1"/>
  <c r="N66" i="43"/>
  <c r="M66" i="43"/>
  <c r="L66" i="43"/>
  <c r="K66" i="43"/>
  <c r="L67" i="43" s="1"/>
  <c r="J66" i="43"/>
  <c r="I66" i="43"/>
  <c r="H66" i="43"/>
  <c r="H67" i="43" s="1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8" i="43"/>
  <c r="AK58" i="43"/>
  <c r="AJ58" i="43"/>
  <c r="AI58" i="43"/>
  <c r="AH58" i="43"/>
  <c r="AG58" i="43"/>
  <c r="AA58" i="43"/>
  <c r="U58" i="43"/>
  <c r="T58" i="43"/>
  <c r="S58" i="43"/>
  <c r="R58" i="43"/>
  <c r="Q58" i="43"/>
  <c r="M58" i="43"/>
  <c r="L58" i="43"/>
  <c r="K58" i="43"/>
  <c r="AL57" i="43"/>
  <c r="AK57" i="43"/>
  <c r="AJ57" i="43"/>
  <c r="AI57" i="43"/>
  <c r="AH57" i="43"/>
  <c r="AG57" i="43"/>
  <c r="AF57" i="43"/>
  <c r="AF58" i="43" s="1"/>
  <c r="AE57" i="43"/>
  <c r="AD57" i="43"/>
  <c r="AC57" i="43"/>
  <c r="AC58" i="43" s="1"/>
  <c r="AB57" i="43"/>
  <c r="AB58" i="43" s="1"/>
  <c r="AA57" i="43"/>
  <c r="Z57" i="43"/>
  <c r="Z58" i="43" s="1"/>
  <c r="Y57" i="43"/>
  <c r="Y58" i="43" s="1"/>
  <c r="X57" i="43"/>
  <c r="W57" i="43"/>
  <c r="W58" i="43" s="1"/>
  <c r="V57" i="43"/>
  <c r="V58" i="43" s="1"/>
  <c r="U57" i="43"/>
  <c r="T57" i="43"/>
  <c r="S57" i="43"/>
  <c r="R57" i="43"/>
  <c r="Q57" i="43"/>
  <c r="P57" i="43"/>
  <c r="P58" i="43" s="1"/>
  <c r="O57" i="43"/>
  <c r="N57" i="43"/>
  <c r="M57" i="43"/>
  <c r="L57" i="43"/>
  <c r="K57" i="43"/>
  <c r="J57" i="43"/>
  <c r="J58" i="43" s="1"/>
  <c r="I57" i="43"/>
  <c r="I58" i="43" s="1"/>
  <c r="H57" i="43"/>
  <c r="G57" i="43"/>
  <c r="G58" i="43" s="1"/>
  <c r="F57" i="43"/>
  <c r="F58" i="43" s="1"/>
  <c r="E57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K46" i="43"/>
  <c r="AJ46" i="43"/>
  <c r="AE46" i="43"/>
  <c r="AD46" i="43"/>
  <c r="AC46" i="43"/>
  <c r="AB46" i="43"/>
  <c r="AA46" i="43"/>
  <c r="Z46" i="43"/>
  <c r="Y46" i="43"/>
  <c r="U46" i="43"/>
  <c r="T46" i="43"/>
  <c r="O46" i="43"/>
  <c r="N46" i="43"/>
  <c r="M46" i="43"/>
  <c r="L46" i="43"/>
  <c r="K46" i="43"/>
  <c r="AM45" i="43"/>
  <c r="AL45" i="43"/>
  <c r="AL46" i="43" s="1"/>
  <c r="AJ45" i="43"/>
  <c r="AI45" i="43"/>
  <c r="AH45" i="43"/>
  <c r="AH46" i="43" s="1"/>
  <c r="AG45" i="43"/>
  <c r="AF45" i="43"/>
  <c r="AF46" i="43" s="1"/>
  <c r="AE45" i="43"/>
  <c r="AD45" i="43"/>
  <c r="AC45" i="43"/>
  <c r="AB45" i="43"/>
  <c r="AA45" i="43"/>
  <c r="Z45" i="43"/>
  <c r="Y45" i="43"/>
  <c r="X45" i="43"/>
  <c r="W45" i="43"/>
  <c r="V45" i="43"/>
  <c r="V46" i="43" s="1"/>
  <c r="U45" i="43"/>
  <c r="T45" i="43"/>
  <c r="S45" i="43"/>
  <c r="R45" i="43"/>
  <c r="R46" i="43" s="1"/>
  <c r="Q45" i="43"/>
  <c r="P45" i="43"/>
  <c r="P46" i="43" s="1"/>
  <c r="O45" i="43"/>
  <c r="N45" i="43"/>
  <c r="M45" i="43"/>
  <c r="L45" i="43"/>
  <c r="K45" i="43"/>
  <c r="J45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3" i="43"/>
  <c r="AN44" i="43" s="1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5" i="43"/>
  <c r="AN36" i="43" s="1"/>
  <c r="AM35" i="43"/>
  <c r="AM36" i="43" s="1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M25" i="43"/>
  <c r="AL25" i="43"/>
  <c r="AK25" i="43"/>
  <c r="AJ25" i="43"/>
  <c r="AA25" i="43"/>
  <c r="Z25" i="43"/>
  <c r="W25" i="43"/>
  <c r="V25" i="43"/>
  <c r="U25" i="43"/>
  <c r="T25" i="43"/>
  <c r="K25" i="43"/>
  <c r="J25" i="43"/>
  <c r="G25" i="43"/>
  <c r="AM24" i="43"/>
  <c r="AL24" i="43"/>
  <c r="AK24" i="43"/>
  <c r="AJ24" i="43"/>
  <c r="AI24" i="43"/>
  <c r="AH24" i="43"/>
  <c r="AG24" i="43"/>
  <c r="AF24" i="43"/>
  <c r="AF25" i="43" s="1"/>
  <c r="AE24" i="43"/>
  <c r="AE25" i="43" s="1"/>
  <c r="AD24" i="43"/>
  <c r="AD25" i="43" s="1"/>
  <c r="AC24" i="43"/>
  <c r="AC25" i="43" s="1"/>
  <c r="AB24" i="43"/>
  <c r="AB25" i="43" s="1"/>
  <c r="AA24" i="43"/>
  <c r="Z24" i="43"/>
  <c r="Y24" i="43"/>
  <c r="Y25" i="43" s="1"/>
  <c r="X24" i="43"/>
  <c r="W24" i="43"/>
  <c r="V24" i="43"/>
  <c r="U24" i="43"/>
  <c r="T24" i="43"/>
  <c r="S24" i="43"/>
  <c r="R24" i="43"/>
  <c r="Q24" i="43"/>
  <c r="P24" i="43"/>
  <c r="P25" i="43" s="1"/>
  <c r="O24" i="43"/>
  <c r="O25" i="43" s="1"/>
  <c r="N24" i="43"/>
  <c r="N25" i="43" s="1"/>
  <c r="M24" i="43"/>
  <c r="M25" i="43" s="1"/>
  <c r="L24" i="43"/>
  <c r="L25" i="43" s="1"/>
  <c r="K24" i="43"/>
  <c r="J24" i="43"/>
  <c r="I24" i="43"/>
  <c r="I25" i="43" s="1"/>
  <c r="H24" i="43"/>
  <c r="G24" i="43"/>
  <c r="F24" i="43"/>
  <c r="F25" i="43" s="1"/>
  <c r="E24" i="43"/>
  <c r="AH23" i="43"/>
  <c r="AG23" i="43"/>
  <c r="AF23" i="43"/>
  <c r="AE23" i="43"/>
  <c r="AB23" i="43"/>
  <c r="Z23" i="43"/>
  <c r="Y23" i="43"/>
  <c r="Q23" i="43"/>
  <c r="P23" i="43"/>
  <c r="O23" i="43"/>
  <c r="K23" i="43"/>
  <c r="J23" i="43"/>
  <c r="I23" i="43"/>
  <c r="AM22" i="43"/>
  <c r="AL22" i="43"/>
  <c r="AL23" i="43" s="1"/>
  <c r="AK22" i="43"/>
  <c r="AK23" i="43" s="1"/>
  <c r="AJ22" i="43"/>
  <c r="AJ23" i="43" s="1"/>
  <c r="AI22" i="43"/>
  <c r="AI23" i="43" s="1"/>
  <c r="AH22" i="43"/>
  <c r="AG22" i="43"/>
  <c r="AF22" i="43"/>
  <c r="AE22" i="43"/>
  <c r="AD22" i="43"/>
  <c r="AC22" i="43"/>
  <c r="AB22" i="43"/>
  <c r="AA22" i="43"/>
  <c r="AA23" i="43" s="1"/>
  <c r="Z22" i="43"/>
  <c r="Y22" i="43"/>
  <c r="X22" i="43"/>
  <c r="W22" i="43"/>
  <c r="V22" i="43"/>
  <c r="V23" i="43" s="1"/>
  <c r="U22" i="43"/>
  <c r="U23" i="43" s="1"/>
  <c r="T22" i="43"/>
  <c r="T23" i="43" s="1"/>
  <c r="S22" i="43"/>
  <c r="S23" i="43" s="1"/>
  <c r="R22" i="43"/>
  <c r="R23" i="43" s="1"/>
  <c r="Q22" i="43"/>
  <c r="P22" i="43"/>
  <c r="O22" i="43"/>
  <c r="N22" i="43"/>
  <c r="M22" i="43"/>
  <c r="L22" i="43"/>
  <c r="K22" i="43"/>
  <c r="L23" i="43" s="1"/>
  <c r="J22" i="43"/>
  <c r="I22" i="43"/>
  <c r="H22" i="43"/>
  <c r="G22" i="43"/>
  <c r="F22" i="43"/>
  <c r="F23" i="43" s="1"/>
  <c r="E22" i="43"/>
  <c r="AM21" i="43"/>
  <c r="AL21" i="43"/>
  <c r="AK21" i="43"/>
  <c r="AE21" i="43"/>
  <c r="AD21" i="43"/>
  <c r="Z21" i="43"/>
  <c r="Y21" i="43"/>
  <c r="X21" i="43"/>
  <c r="W21" i="43"/>
  <c r="V21" i="43"/>
  <c r="U21" i="43"/>
  <c r="T21" i="43"/>
  <c r="P21" i="43"/>
  <c r="O21" i="43"/>
  <c r="N21" i="43"/>
  <c r="AM20" i="43"/>
  <c r="AL20" i="43"/>
  <c r="AK20" i="43"/>
  <c r="AJ20" i="43"/>
  <c r="AI20" i="43"/>
  <c r="AJ21" i="43" s="1"/>
  <c r="AH20" i="43"/>
  <c r="AG20" i="43"/>
  <c r="AG21" i="43" s="1"/>
  <c r="AF20" i="43"/>
  <c r="AF21" i="43" s="1"/>
  <c r="AE20" i="43"/>
  <c r="AD20" i="43"/>
  <c r="AC20" i="43"/>
  <c r="AC21" i="43" s="1"/>
  <c r="AB20" i="43"/>
  <c r="AA20" i="43"/>
  <c r="Z20" i="43"/>
  <c r="Y20" i="43"/>
  <c r="X20" i="43"/>
  <c r="W20" i="43"/>
  <c r="V20" i="43"/>
  <c r="U20" i="43"/>
  <c r="T20" i="43"/>
  <c r="S20" i="43"/>
  <c r="R20" i="43"/>
  <c r="Q20" i="43"/>
  <c r="Q21" i="43" s="1"/>
  <c r="P20" i="43"/>
  <c r="O20" i="43"/>
  <c r="N20" i="43"/>
  <c r="M20" i="43"/>
  <c r="M21" i="43" s="1"/>
  <c r="L20" i="43"/>
  <c r="K20" i="43"/>
  <c r="J20" i="43"/>
  <c r="J21" i="43" s="1"/>
  <c r="I20" i="43"/>
  <c r="I21" i="43" s="1"/>
  <c r="H20" i="43"/>
  <c r="H21" i="43" s="1"/>
  <c r="G20" i="43"/>
  <c r="G21" i="43" s="1"/>
  <c r="F20" i="43"/>
  <c r="F21" i="43" s="1"/>
  <c r="E20" i="43"/>
  <c r="AL19" i="43"/>
  <c r="AK19" i="43"/>
  <c r="AJ19" i="43"/>
  <c r="AI19" i="43"/>
  <c r="AB19" i="43"/>
  <c r="V19" i="43"/>
  <c r="U19" i="43"/>
  <c r="L19" i="43"/>
  <c r="K19" i="43"/>
  <c r="I19" i="43"/>
  <c r="F19" i="43"/>
  <c r="AY18" i="43"/>
  <c r="AX18" i="43"/>
  <c r="AM18" i="43"/>
  <c r="AM19" i="43" s="1"/>
  <c r="AL18" i="43"/>
  <c r="AK18" i="43"/>
  <c r="AJ18" i="43"/>
  <c r="AI18" i="43"/>
  <c r="AH18" i="43"/>
  <c r="AG18" i="43"/>
  <c r="AF18" i="43"/>
  <c r="AE18" i="43"/>
  <c r="AE19" i="43" s="1"/>
  <c r="AD18" i="43"/>
  <c r="AD19" i="43" s="1"/>
  <c r="AC18" i="43"/>
  <c r="AC19" i="43" s="1"/>
  <c r="AB18" i="43"/>
  <c r="AA18" i="43"/>
  <c r="Z18" i="43"/>
  <c r="AA19" i="43" s="1"/>
  <c r="Y18" i="43"/>
  <c r="Y19" i="43" s="1"/>
  <c r="X18" i="43"/>
  <c r="W18" i="43"/>
  <c r="W19" i="43" s="1"/>
  <c r="V18" i="43"/>
  <c r="U18" i="43"/>
  <c r="T18" i="43"/>
  <c r="S18" i="43"/>
  <c r="T19" i="43" s="1"/>
  <c r="R18" i="43"/>
  <c r="S19" i="43" s="1"/>
  <c r="Q18" i="43"/>
  <c r="P18" i="43"/>
  <c r="O18" i="43"/>
  <c r="O19" i="43" s="1"/>
  <c r="N18" i="43"/>
  <c r="N19" i="43" s="1"/>
  <c r="M18" i="43"/>
  <c r="M19" i="43" s="1"/>
  <c r="L18" i="43"/>
  <c r="K18" i="43"/>
  <c r="J18" i="43"/>
  <c r="J19" i="43" s="1"/>
  <c r="I18" i="43"/>
  <c r="H18" i="43"/>
  <c r="G18" i="43"/>
  <c r="G19" i="43" s="1"/>
  <c r="F18" i="43"/>
  <c r="E18" i="43"/>
  <c r="AM17" i="43"/>
  <c r="AL17" i="43"/>
  <c r="AK17" i="43"/>
  <c r="AJ17" i="43"/>
  <c r="AI17" i="43"/>
  <c r="AH17" i="43"/>
  <c r="AG17" i="43"/>
  <c r="AD17" i="43"/>
  <c r="AC17" i="43"/>
  <c r="AB17" i="43"/>
  <c r="AA17" i="43"/>
  <c r="W17" i="43"/>
  <c r="V17" i="43"/>
  <c r="U17" i="43"/>
  <c r="T17" i="43"/>
  <c r="S17" i="43"/>
  <c r="R17" i="43"/>
  <c r="Q17" i="43"/>
  <c r="N17" i="43"/>
  <c r="M17" i="43"/>
  <c r="L17" i="43"/>
  <c r="K17" i="43"/>
  <c r="H17" i="43"/>
  <c r="G17" i="43"/>
  <c r="F17" i="43"/>
  <c r="E17" i="43"/>
  <c r="AY16" i="43"/>
  <c r="AX16" i="43"/>
  <c r="AW16" i="43"/>
  <c r="AM43" i="43" s="1"/>
  <c r="AV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M7" i="43"/>
  <c r="AL7" i="43"/>
  <c r="AK7" i="43"/>
  <c r="AH7" i="43"/>
  <c r="AG7" i="43"/>
  <c r="AF7" i="43"/>
  <c r="AB7" i="43"/>
  <c r="W7" i="43"/>
  <c r="V7" i="43"/>
  <c r="U7" i="43"/>
  <c r="L7" i="43"/>
  <c r="AM6" i="43"/>
  <c r="AL6" i="43"/>
  <c r="AK6" i="43"/>
  <c r="AJ6" i="43"/>
  <c r="AI6" i="43"/>
  <c r="AH6" i="43"/>
  <c r="AG6" i="43"/>
  <c r="AF6" i="43"/>
  <c r="AE6" i="43"/>
  <c r="AE7" i="43" s="1"/>
  <c r="AD6" i="43"/>
  <c r="AD7" i="43" s="1"/>
  <c r="AC6" i="43"/>
  <c r="AC7" i="43" s="1"/>
  <c r="AB6" i="43"/>
  <c r="AA6" i="43"/>
  <c r="Z6" i="43"/>
  <c r="Y6" i="43"/>
  <c r="Y7" i="43" s="1"/>
  <c r="X6" i="43"/>
  <c r="X7" i="43" s="1"/>
  <c r="W6" i="43"/>
  <c r="V6" i="43"/>
  <c r="U6" i="43"/>
  <c r="T6" i="43"/>
  <c r="S6" i="43"/>
  <c r="R6" i="43"/>
  <c r="R7" i="43" s="1"/>
  <c r="Q6" i="43"/>
  <c r="Q7" i="43" s="1"/>
  <c r="P6" i="43"/>
  <c r="P7" i="43" s="1"/>
  <c r="O6" i="43"/>
  <c r="O7" i="43" s="1"/>
  <c r="N6" i="43"/>
  <c r="N7" i="43" s="1"/>
  <c r="M6" i="43"/>
  <c r="M7" i="43" s="1"/>
  <c r="J6" i="43"/>
  <c r="J7" i="43" s="1"/>
  <c r="I6" i="43"/>
  <c r="H6" i="43"/>
  <c r="H7" i="43" s="1"/>
  <c r="G6" i="43"/>
  <c r="G7" i="43" s="1"/>
  <c r="AG5" i="43"/>
  <c r="AF5" i="43"/>
  <c r="AC5" i="43"/>
  <c r="AB5" i="43"/>
  <c r="AA5" i="43"/>
  <c r="Z5" i="43"/>
  <c r="W5" i="43"/>
  <c r="T5" i="43"/>
  <c r="Q5" i="43"/>
  <c r="P5" i="43"/>
  <c r="K5" i="43"/>
  <c r="J5" i="43"/>
  <c r="AM4" i="43"/>
  <c r="AM5" i="43" s="1"/>
  <c r="AL4" i="43"/>
  <c r="AL5" i="43" s="1"/>
  <c r="AK4" i="43"/>
  <c r="AK5" i="43" s="1"/>
  <c r="AJ4" i="43"/>
  <c r="AJ5" i="43" s="1"/>
  <c r="AI4" i="43"/>
  <c r="AI5" i="43" s="1"/>
  <c r="AH4" i="43"/>
  <c r="AH5" i="43" s="1"/>
  <c r="AG4" i="43"/>
  <c r="AF4" i="43"/>
  <c r="AE4" i="43"/>
  <c r="AD4" i="43"/>
  <c r="AC4" i="43"/>
  <c r="AB4" i="43"/>
  <c r="AA4" i="43"/>
  <c r="Z4" i="43"/>
  <c r="Y4" i="43"/>
  <c r="X4" i="43"/>
  <c r="W4" i="43"/>
  <c r="V4" i="43"/>
  <c r="V5" i="43" s="1"/>
  <c r="U4" i="43"/>
  <c r="U5" i="43" s="1"/>
  <c r="T4" i="43"/>
  <c r="S4" i="43"/>
  <c r="S5" i="43" s="1"/>
  <c r="R4" i="43"/>
  <c r="R5" i="43" s="1"/>
  <c r="Q4" i="43"/>
  <c r="P4" i="43"/>
  <c r="O4" i="43"/>
  <c r="N4" i="43"/>
  <c r="M4" i="43"/>
  <c r="M5" i="43" s="1"/>
  <c r="L4" i="43"/>
  <c r="L5" i="43" s="1"/>
  <c r="I4" i="43"/>
  <c r="H4" i="43"/>
  <c r="G4" i="43"/>
  <c r="G5" i="43" s="1"/>
  <c r="F4" i="43"/>
  <c r="F5" i="43" s="1"/>
  <c r="E4" i="43"/>
  <c r="M28" i="42" l="1"/>
  <c r="AA24" i="42"/>
  <c r="AB26" i="42"/>
  <c r="L28" i="42"/>
  <c r="AG28" i="42"/>
  <c r="P24" i="42"/>
  <c r="V22" i="42"/>
  <c r="Q22" i="42"/>
  <c r="R22" i="42"/>
  <c r="G24" i="42"/>
  <c r="W22" i="42"/>
  <c r="AA28" i="42"/>
  <c r="Q24" i="42"/>
  <c r="AF24" i="42"/>
  <c r="AL28" i="42"/>
  <c r="AB83" i="42"/>
  <c r="X8" i="42"/>
  <c r="AM28" i="42"/>
  <c r="J85" i="42"/>
  <c r="H24" i="42"/>
  <c r="S12" i="42"/>
  <c r="Z14" i="42"/>
  <c r="X37" i="42"/>
  <c r="AH63" i="42"/>
  <c r="F81" i="42"/>
  <c r="V81" i="42"/>
  <c r="W81" i="42"/>
  <c r="AL81" i="42"/>
  <c r="AM81" i="42"/>
  <c r="J94" i="42"/>
  <c r="Z94" i="42"/>
  <c r="AA94" i="42"/>
  <c r="K94" i="42"/>
  <c r="T12" i="42"/>
  <c r="O22" i="42"/>
  <c r="AJ24" i="42"/>
  <c r="H37" i="42"/>
  <c r="AI63" i="42"/>
  <c r="P83" i="42"/>
  <c r="AB14" i="42"/>
  <c r="T63" i="42"/>
  <c r="G81" i="42"/>
  <c r="N28" i="42"/>
  <c r="AA37" i="42"/>
  <c r="X26" i="42"/>
  <c r="Z81" i="42"/>
  <c r="AD94" i="42"/>
  <c r="I67" i="42"/>
  <c r="AH12" i="42"/>
  <c r="AG12" i="42"/>
  <c r="G79" i="42"/>
  <c r="AC83" i="42"/>
  <c r="Y8" i="42"/>
  <c r="G37" i="42"/>
  <c r="AG63" i="42"/>
  <c r="S63" i="42"/>
  <c r="AG83" i="42"/>
  <c r="AH28" i="42"/>
  <c r="T22" i="42"/>
  <c r="K37" i="42"/>
  <c r="P67" i="42"/>
  <c r="O67" i="42"/>
  <c r="AI28" i="42"/>
  <c r="S65" i="42"/>
  <c r="T65" i="42"/>
  <c r="AB65" i="42"/>
  <c r="AE94" i="42"/>
  <c r="AC22" i="42"/>
  <c r="K6" i="42"/>
  <c r="L81" i="42"/>
  <c r="AF94" i="42"/>
  <c r="N6" i="42"/>
  <c r="U10" i="42"/>
  <c r="F14" i="42"/>
  <c r="V14" i="42"/>
  <c r="K14" i="42"/>
  <c r="AF22" i="42"/>
  <c r="M22" i="42"/>
  <c r="AL22" i="42"/>
  <c r="AM26" i="42"/>
  <c r="L65" i="42"/>
  <c r="AL79" i="42"/>
  <c r="AF63" i="42"/>
  <c r="AD24" i="42"/>
  <c r="AM37" i="42"/>
  <c r="H79" i="42"/>
  <c r="U81" i="42"/>
  <c r="AD83" i="42"/>
  <c r="S26" i="42"/>
  <c r="AF83" i="42"/>
  <c r="W26" i="42"/>
  <c r="O10" i="42"/>
  <c r="O28" i="42"/>
  <c r="P10" i="42"/>
  <c r="L37" i="42"/>
  <c r="AI65" i="42"/>
  <c r="N94" i="42"/>
  <c r="R10" i="42"/>
  <c r="Q10" i="42"/>
  <c r="F26" i="42"/>
  <c r="Q28" i="42"/>
  <c r="M37" i="42"/>
  <c r="AA81" i="42"/>
  <c r="O94" i="42"/>
  <c r="AK65" i="42"/>
  <c r="AB81" i="42"/>
  <c r="P94" i="42"/>
  <c r="T8" i="42"/>
  <c r="W12" i="42"/>
  <c r="W14" i="42"/>
  <c r="L14" i="42"/>
  <c r="AG22" i="42"/>
  <c r="AH22" i="42"/>
  <c r="S24" i="42"/>
  <c r="AD26" i="42"/>
  <c r="AB24" i="42"/>
  <c r="R26" i="42"/>
  <c r="AE63" i="42"/>
  <c r="Y67" i="42"/>
  <c r="AC24" i="42"/>
  <c r="AI6" i="42"/>
  <c r="AJ6" i="42"/>
  <c r="I85" i="42"/>
  <c r="R12" i="42"/>
  <c r="W37" i="42"/>
  <c r="AK81" i="42"/>
  <c r="I79" i="42"/>
  <c r="AJ63" i="42"/>
  <c r="N67" i="42"/>
  <c r="Q83" i="42"/>
  <c r="P28" i="42"/>
  <c r="AB37" i="42"/>
  <c r="J67" i="42"/>
  <c r="J81" i="42"/>
  <c r="AC37" i="42"/>
  <c r="AJ65" i="42"/>
  <c r="K81" i="42"/>
  <c r="G26" i="42"/>
  <c r="U65" i="42"/>
  <c r="L6" i="42"/>
  <c r="L10" i="42"/>
  <c r="T14" i="42"/>
  <c r="AD22" i="42"/>
  <c r="P79" i="42"/>
  <c r="AF79" i="42"/>
  <c r="X79" i="42"/>
  <c r="AH83" i="42"/>
  <c r="R85" i="42"/>
  <c r="AH85" i="42"/>
  <c r="H22" i="42"/>
  <c r="M6" i="42"/>
  <c r="AC6" i="42"/>
  <c r="T6" i="42"/>
  <c r="U14" i="42"/>
  <c r="AE22" i="42"/>
  <c r="Q79" i="42"/>
  <c r="AG79" i="42"/>
  <c r="V10" i="42"/>
  <c r="N12" i="42"/>
  <c r="O12" i="42"/>
  <c r="G67" i="42"/>
  <c r="AL85" i="42"/>
  <c r="K85" i="42"/>
  <c r="AA85" i="42"/>
  <c r="R28" i="42"/>
  <c r="Y63" i="42"/>
  <c r="N65" i="42"/>
  <c r="K79" i="42"/>
  <c r="F83" i="42"/>
  <c r="AL83" i="42"/>
  <c r="O6" i="42"/>
  <c r="Y10" i="42"/>
  <c r="P6" i="42"/>
  <c r="Z8" i="42"/>
  <c r="J10" i="42"/>
  <c r="Z10" i="42"/>
  <c r="AL16" i="42"/>
  <c r="AL24" i="42"/>
  <c r="H63" i="42"/>
  <c r="X63" i="42"/>
  <c r="J79" i="42"/>
  <c r="Z79" i="42"/>
  <c r="U83" i="42"/>
  <c r="AK83" i="42"/>
  <c r="L85" i="42"/>
  <c r="AB85" i="42"/>
  <c r="O14" i="42"/>
  <c r="AE14" i="42"/>
  <c r="AG26" i="42"/>
  <c r="I63" i="42"/>
  <c r="AD65" i="42"/>
  <c r="AA79" i="42"/>
  <c r="V83" i="42"/>
  <c r="I10" i="42"/>
  <c r="J63" i="42"/>
  <c r="Z63" i="42"/>
  <c r="O65" i="42"/>
  <c r="AE65" i="42"/>
  <c r="L79" i="42"/>
  <c r="G83" i="42"/>
  <c r="W83" i="42"/>
  <c r="AM83" i="42"/>
  <c r="P85" i="42"/>
  <c r="AF85" i="42"/>
  <c r="E135" i="42"/>
  <c r="E21" i="42" s="1"/>
  <c r="F22" i="42" s="1"/>
  <c r="U135" i="42"/>
  <c r="U21" i="42" s="1"/>
  <c r="U22" i="42" s="1"/>
  <c r="E138" i="42"/>
  <c r="E23" i="42" s="1"/>
  <c r="F24" i="42" s="1"/>
  <c r="U138" i="42"/>
  <c r="U23" i="42" s="1"/>
  <c r="U24" i="42" s="1"/>
  <c r="E141" i="42"/>
  <c r="E25" i="42" s="1"/>
  <c r="U141" i="42"/>
  <c r="U25" i="42" s="1"/>
  <c r="U26" i="42" s="1"/>
  <c r="E144" i="42"/>
  <c r="E27" i="42" s="1"/>
  <c r="F28" i="42" s="1"/>
  <c r="U144" i="42"/>
  <c r="U27" i="42" s="1"/>
  <c r="J135" i="42"/>
  <c r="J21" i="42" s="1"/>
  <c r="J22" i="42" s="1"/>
  <c r="Z135" i="42"/>
  <c r="Z21" i="42" s="1"/>
  <c r="Z22" i="42" s="1"/>
  <c r="J138" i="42"/>
  <c r="J23" i="42" s="1"/>
  <c r="J24" i="42" s="1"/>
  <c r="Z138" i="42"/>
  <c r="Z23" i="42" s="1"/>
  <c r="J141" i="42"/>
  <c r="J25" i="42" s="1"/>
  <c r="Z141" i="42"/>
  <c r="Z25" i="42" s="1"/>
  <c r="J144" i="42"/>
  <c r="J27" i="42" s="1"/>
  <c r="Z144" i="42"/>
  <c r="Z27" i="42" s="1"/>
  <c r="I135" i="42"/>
  <c r="I21" i="42" s="1"/>
  <c r="I22" i="42" s="1"/>
  <c r="Y135" i="42"/>
  <c r="Y21" i="42" s="1"/>
  <c r="Y22" i="42" s="1"/>
  <c r="I138" i="42"/>
  <c r="I23" i="42" s="1"/>
  <c r="I24" i="42" s="1"/>
  <c r="Y138" i="42"/>
  <c r="Y23" i="42" s="1"/>
  <c r="Y24" i="42" s="1"/>
  <c r="I141" i="42"/>
  <c r="I25" i="42" s="1"/>
  <c r="I26" i="42" s="1"/>
  <c r="Y141" i="42"/>
  <c r="Y25" i="42" s="1"/>
  <c r="Y26" i="42" s="1"/>
  <c r="I144" i="42"/>
  <c r="I27" i="42" s="1"/>
  <c r="I28" i="42" s="1"/>
  <c r="Y144" i="42"/>
  <c r="Y27" i="42" s="1"/>
  <c r="Y28" i="42" s="1"/>
  <c r="AJ27" i="42"/>
  <c r="AJ28" i="42" s="1"/>
  <c r="K135" i="42"/>
  <c r="K21" i="42" s="1"/>
  <c r="K22" i="42" s="1"/>
  <c r="K138" i="42"/>
  <c r="K23" i="42" s="1"/>
  <c r="K24" i="42" s="1"/>
  <c r="K141" i="42"/>
  <c r="K25" i="42" s="1"/>
  <c r="K144" i="42"/>
  <c r="K27" i="42" s="1"/>
  <c r="AF69" i="43"/>
  <c r="Z7" i="43"/>
  <c r="K69" i="43"/>
  <c r="I7" i="43"/>
  <c r="K7" i="43"/>
  <c r="Q46" i="43"/>
  <c r="AG46" i="43"/>
  <c r="H58" i="43"/>
  <c r="X58" i="43"/>
  <c r="L100" i="43"/>
  <c r="AB100" i="43"/>
  <c r="AH21" i="43"/>
  <c r="S21" i="43"/>
  <c r="H23" i="43"/>
  <c r="X5" i="43"/>
  <c r="P19" i="43"/>
  <c r="AF19" i="43"/>
  <c r="Y5" i="43"/>
  <c r="AG19" i="43"/>
  <c r="AM46" i="43"/>
  <c r="AD58" i="43"/>
  <c r="AI25" i="43"/>
  <c r="O58" i="43"/>
  <c r="AI7" i="43"/>
  <c r="AJ69" i="43"/>
  <c r="AD23" i="43"/>
  <c r="AF67" i="43"/>
  <c r="AA69" i="43"/>
  <c r="N5" i="43"/>
  <c r="AD5" i="43"/>
  <c r="Q67" i="43"/>
  <c r="AG67" i="43"/>
  <c r="F100" i="43"/>
  <c r="V100" i="43"/>
  <c r="AL100" i="43"/>
  <c r="O5" i="43"/>
  <c r="AE5" i="43"/>
  <c r="Z19" i="43"/>
  <c r="AA21" i="43"/>
  <c r="S46" i="43"/>
  <c r="W100" i="43"/>
  <c r="R21" i="43"/>
  <c r="W23" i="43"/>
  <c r="Y67" i="43"/>
  <c r="N100" i="43"/>
  <c r="X23" i="43"/>
  <c r="J67" i="43"/>
  <c r="Q19" i="43"/>
  <c r="Q25" i="43"/>
  <c r="AH19" i="43"/>
  <c r="AH25" i="43"/>
  <c r="R69" i="43"/>
  <c r="I5" i="43"/>
  <c r="AE58" i="43"/>
  <c r="S69" i="43"/>
  <c r="AI69" i="43"/>
  <c r="M23" i="43"/>
  <c r="T69" i="43"/>
  <c r="P67" i="43"/>
  <c r="K21" i="43"/>
  <c r="G100" i="43"/>
  <c r="AM100" i="43"/>
  <c r="AA7" i="43"/>
  <c r="H19" i="43"/>
  <c r="X19" i="43"/>
  <c r="L21" i="43"/>
  <c r="AB21" i="43"/>
  <c r="H25" i="43"/>
  <c r="X25" i="43"/>
  <c r="H100" i="43"/>
  <c r="X100" i="43"/>
  <c r="G23" i="43"/>
  <c r="AM23" i="43"/>
  <c r="I67" i="43"/>
  <c r="AD100" i="43"/>
  <c r="AI21" i="43"/>
  <c r="Z67" i="43"/>
  <c r="K67" i="43"/>
  <c r="AA67" i="43"/>
  <c r="P69" i="43"/>
  <c r="AG25" i="43"/>
  <c r="AI46" i="43"/>
  <c r="H5" i="43"/>
  <c r="R19" i="43"/>
  <c r="R25" i="43"/>
  <c r="W46" i="43"/>
  <c r="N58" i="43"/>
  <c r="AH69" i="43"/>
  <c r="S25" i="43"/>
  <c r="X46" i="43"/>
  <c r="S7" i="43"/>
  <c r="AC23" i="43"/>
  <c r="T7" i="43"/>
  <c r="AJ7" i="43"/>
  <c r="N23" i="43"/>
  <c r="F121" i="43"/>
  <c r="F120" i="43" s="1"/>
  <c r="V26" i="42" l="1"/>
  <c r="J28" i="42"/>
  <c r="V28" i="42"/>
  <c r="U28" i="42"/>
  <c r="AA22" i="42"/>
  <c r="Z28" i="42"/>
  <c r="Z26" i="42"/>
  <c r="AK28" i="42"/>
  <c r="K28" i="42"/>
  <c r="J26" i="42"/>
  <c r="V24" i="42"/>
  <c r="L24" i="42"/>
  <c r="L22" i="42"/>
  <c r="L26" i="42"/>
  <c r="K26" i="42"/>
  <c r="Z24" i="42"/>
  <c r="AA26" i="4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T149" i="39"/>
  <c r="J86" i="37"/>
  <c r="B86" i="37"/>
  <c r="C87" i="37" s="1"/>
  <c r="J86" i="38"/>
  <c r="B86" i="38"/>
  <c r="C87" i="38" s="1"/>
  <c r="J86" i="33"/>
  <c r="B86" i="33"/>
  <c r="C87" i="33" s="1"/>
  <c r="J86" i="36"/>
  <c r="B86" i="36"/>
  <c r="C87" i="36" s="1"/>
  <c r="J86" i="34"/>
  <c r="B86" i="34"/>
  <c r="C87" i="34" s="1"/>
  <c r="J86" i="35"/>
  <c r="B86" i="35"/>
  <c r="C87" i="35" s="1"/>
  <c r="B86" i="26"/>
  <c r="C87" i="26" s="1"/>
  <c r="T86" i="26"/>
  <c r="J86" i="26"/>
  <c r="L86" i="28" l="1"/>
  <c r="M86" i="28"/>
  <c r="N86" i="28"/>
  <c r="O86" i="28"/>
  <c r="P86" i="28"/>
  <c r="Q86" i="28"/>
  <c r="R86" i="28"/>
  <c r="B86" i="28"/>
  <c r="C86" i="28"/>
  <c r="D86" i="28"/>
  <c r="E86" i="28"/>
  <c r="F86" i="28"/>
  <c r="G86" i="28"/>
  <c r="H86" i="28"/>
  <c r="I86" i="28"/>
  <c r="I105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B85" i="28"/>
  <c r="C85" i="28"/>
  <c r="D85" i="28"/>
  <c r="E85" i="28"/>
  <c r="F85" i="28"/>
  <c r="G85" i="28"/>
  <c r="H85" i="28"/>
  <c r="I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L77" i="26"/>
  <c r="L78" i="26"/>
  <c r="L79" i="26"/>
  <c r="L80" i="26"/>
  <c r="L81" i="26"/>
  <c r="L82" i="26"/>
  <c r="L83" i="26"/>
  <c r="L84" i="26"/>
  <c r="N72" i="20" s="1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B77" i="26"/>
  <c r="B78" i="26"/>
  <c r="B79" i="26"/>
  <c r="B80" i="26"/>
  <c r="B81" i="26"/>
  <c r="B82" i="26"/>
  <c r="B83" i="26"/>
  <c r="B84" i="26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B77" i="37"/>
  <c r="B78" i="37"/>
  <c r="B79" i="37"/>
  <c r="B80" i="37"/>
  <c r="B81" i="37"/>
  <c r="B82" i="37"/>
  <c r="B83" i="37"/>
  <c r="B84" i="37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B77" i="38"/>
  <c r="B78" i="38"/>
  <c r="B79" i="38"/>
  <c r="B80" i="38"/>
  <c r="B81" i="38"/>
  <c r="B82" i="38"/>
  <c r="B83" i="38"/>
  <c r="B84" i="38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B77" i="33"/>
  <c r="B78" i="33"/>
  <c r="B79" i="33"/>
  <c r="B80" i="33"/>
  <c r="B81" i="33"/>
  <c r="B82" i="33"/>
  <c r="B83" i="33"/>
  <c r="B84" i="33"/>
  <c r="M84" i="33" s="1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B77" i="36"/>
  <c r="B78" i="36"/>
  <c r="B79" i="36"/>
  <c r="B80" i="36"/>
  <c r="B81" i="36"/>
  <c r="B82" i="36"/>
  <c r="B83" i="36"/>
  <c r="B84" i="36"/>
  <c r="M84" i="36" s="1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B77" i="34"/>
  <c r="B78" i="34"/>
  <c r="B79" i="34"/>
  <c r="B80" i="34"/>
  <c r="B81" i="34"/>
  <c r="B82" i="34"/>
  <c r="B83" i="34"/>
  <c r="B84" i="34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B77" i="35"/>
  <c r="B78" i="35"/>
  <c r="B79" i="35"/>
  <c r="B80" i="35"/>
  <c r="B81" i="35"/>
  <c r="B82" i="35"/>
  <c r="B83" i="35"/>
  <c r="B84" i="35"/>
  <c r="M84" i="35" s="1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H375" i="12" l="1"/>
  <c r="H376" i="12"/>
  <c r="C85" i="37"/>
  <c r="E87" i="37"/>
  <c r="E86" i="37"/>
  <c r="M85" i="38"/>
  <c r="E87" i="38"/>
  <c r="C86" i="33"/>
  <c r="E87" i="33"/>
  <c r="M85" i="36"/>
  <c r="E87" i="36"/>
  <c r="D85" i="34"/>
  <c r="C86" i="34"/>
  <c r="E87" i="34"/>
  <c r="C86" i="35"/>
  <c r="E87" i="35"/>
  <c r="E86" i="26"/>
  <c r="N73" i="20"/>
  <c r="O87" i="26"/>
  <c r="C85" i="26"/>
  <c r="E87" i="26"/>
  <c r="F87" i="26" s="1"/>
  <c r="G87" i="26" s="1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F86" i="38" s="1"/>
  <c r="G86" i="38" s="1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7" i="37" l="1"/>
  <c r="G87" i="37" s="1"/>
  <c r="F87" i="38"/>
  <c r="G87" i="38" s="1"/>
  <c r="F87" i="33"/>
  <c r="G87" i="33" s="1"/>
  <c r="F87" i="36"/>
  <c r="G87" i="36" s="1"/>
  <c r="F86" i="34"/>
  <c r="G86" i="34" s="1"/>
  <c r="F87" i="34"/>
  <c r="G87" i="34" s="1"/>
  <c r="F87" i="35"/>
  <c r="G87" i="35" s="1"/>
  <c r="P87" i="26"/>
  <c r="Q87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B84" i="28"/>
  <c r="C84" i="28"/>
  <c r="D84" i="28"/>
  <c r="E84" i="28"/>
  <c r="F84" i="28"/>
  <c r="G84" i="28"/>
  <c r="H84" i="28"/>
  <c r="I84" i="28"/>
  <c r="E73" i="44"/>
  <c r="F73" i="44"/>
  <c r="P146" i="39" l="1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B83" i="28"/>
  <c r="C83" i="28"/>
  <c r="D83" i="28"/>
  <c r="E83" i="28"/>
  <c r="F83" i="28"/>
  <c r="G83" i="28"/>
  <c r="H83" i="28"/>
  <c r="I83" i="28"/>
  <c r="G106" i="28" l="1"/>
  <c r="F106" i="28"/>
  <c r="E106" i="28"/>
  <c r="D106" i="28"/>
  <c r="B106" i="28"/>
  <c r="C106" i="28"/>
  <c r="I106" i="28"/>
  <c r="M83" i="26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B82" i="28"/>
  <c r="C82" i="28"/>
  <c r="D82" i="28"/>
  <c r="E82" i="28"/>
  <c r="F82" i="28"/>
  <c r="G82" i="28"/>
  <c r="H82" i="28"/>
  <c r="I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B81" i="28"/>
  <c r="C81" i="28"/>
  <c r="D81" i="28"/>
  <c r="E81" i="28"/>
  <c r="F81" i="28"/>
  <c r="G81" i="28"/>
  <c r="H81" i="28"/>
  <c r="I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B80" i="28"/>
  <c r="C80" i="28"/>
  <c r="D80" i="28"/>
  <c r="E80" i="28"/>
  <c r="F80" i="28"/>
  <c r="G80" i="28"/>
  <c r="H80" i="28"/>
  <c r="I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B79" i="28"/>
  <c r="C79" i="28"/>
  <c r="D79" i="28"/>
  <c r="E79" i="28"/>
  <c r="F79" i="28"/>
  <c r="G79" i="28"/>
  <c r="H79" i="28"/>
  <c r="I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B78" i="28"/>
  <c r="C78" i="28"/>
  <c r="D78" i="28"/>
  <c r="E78" i="28"/>
  <c r="F78" i="28"/>
  <c r="G78" i="28"/>
  <c r="H78" i="28"/>
  <c r="I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B77" i="28"/>
  <c r="C77" i="28"/>
  <c r="D77" i="28"/>
  <c r="E77" i="28"/>
  <c r="F77" i="28"/>
  <c r="G77" i="28"/>
  <c r="H77" i="28"/>
  <c r="I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I76" i="28"/>
  <c r="Q76" i="28"/>
  <c r="AC38" i="26"/>
  <c r="G76" i="28"/>
  <c r="AC37" i="26"/>
  <c r="P76" i="28"/>
  <c r="F76" i="28"/>
  <c r="O76" i="28"/>
  <c r="E76" i="28"/>
  <c r="N76" i="28"/>
  <c r="D76" i="28"/>
  <c r="M76" i="28"/>
  <c r="C76" i="28"/>
  <c r="L76" i="28"/>
  <c r="B76" i="28"/>
  <c r="R76" i="28"/>
  <c r="H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E75" i="28"/>
  <c r="L75" i="28"/>
  <c r="M75" i="28"/>
  <c r="N75" i="28"/>
  <c r="P75" i="28"/>
  <c r="R75" i="28"/>
  <c r="B75" i="28"/>
  <c r="C75" i="28"/>
  <c r="D75" i="28"/>
  <c r="F75" i="28"/>
  <c r="G75" i="28"/>
  <c r="H75" i="28"/>
  <c r="I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B74" i="28"/>
  <c r="C74" i="28"/>
  <c r="D74" i="28"/>
  <c r="E74" i="28"/>
  <c r="F74" i="28"/>
  <c r="G74" i="28"/>
  <c r="H74" i="28"/>
  <c r="I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B73" i="28"/>
  <c r="C73" i="28"/>
  <c r="D73" i="28"/>
  <c r="E73" i="28"/>
  <c r="F73" i="28"/>
  <c r="G73" i="28"/>
  <c r="H73" i="28"/>
  <c r="I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B72" i="28"/>
  <c r="C72" i="28"/>
  <c r="D72" i="28"/>
  <c r="E72" i="28"/>
  <c r="F72" i="28"/>
  <c r="G72" i="28"/>
  <c r="H72" i="28"/>
  <c r="I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U243" i="12" s="1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B71" i="28"/>
  <c r="C71" i="28"/>
  <c r="D71" i="28"/>
  <c r="E71" i="28"/>
  <c r="F71" i="28"/>
  <c r="G71" i="28"/>
  <c r="H71" i="28"/>
  <c r="I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B70" i="28"/>
  <c r="C70" i="28"/>
  <c r="D70" i="28"/>
  <c r="E70" i="28"/>
  <c r="F70" i="28"/>
  <c r="G70" i="28"/>
  <c r="H70" i="28"/>
  <c r="I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B69" i="28"/>
  <c r="C69" i="28"/>
  <c r="D69" i="28"/>
  <c r="E69" i="28"/>
  <c r="F69" i="28"/>
  <c r="G69" i="28"/>
  <c r="H69" i="28"/>
  <c r="I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B68" i="28"/>
  <c r="C68" i="28"/>
  <c r="D68" i="28"/>
  <c r="E68" i="28"/>
  <c r="F68" i="28"/>
  <c r="G68" i="28"/>
  <c r="H68" i="28"/>
  <c r="I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B67" i="28"/>
  <c r="C67" i="28"/>
  <c r="D67" i="28"/>
  <c r="E67" i="28"/>
  <c r="F67" i="28"/>
  <c r="G67" i="28"/>
  <c r="H67" i="28"/>
  <c r="I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B66" i="28"/>
  <c r="C66" i="28"/>
  <c r="D66" i="28"/>
  <c r="E66" i="28"/>
  <c r="F66" i="28"/>
  <c r="G66" i="28"/>
  <c r="H66" i="28"/>
  <c r="H104" i="28" s="1"/>
  <c r="I66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B65" i="28"/>
  <c r="C65" i="28"/>
  <c r="D65" i="28"/>
  <c r="E65" i="28"/>
  <c r="F65" i="28"/>
  <c r="G65" i="28"/>
  <c r="H65" i="28"/>
  <c r="I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B64" i="28"/>
  <c r="C64" i="28"/>
  <c r="D64" i="28"/>
  <c r="E64" i="28"/>
  <c r="F64" i="28"/>
  <c r="G64" i="28"/>
  <c r="H64" i="28"/>
  <c r="I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B63" i="28"/>
  <c r="C63" i="28"/>
  <c r="D63" i="28"/>
  <c r="E63" i="28"/>
  <c r="F63" i="28"/>
  <c r="G63" i="28"/>
  <c r="H63" i="28"/>
  <c r="I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F64" i="35" s="1"/>
  <c r="G64" i="35" s="1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B62" i="28"/>
  <c r="C62" i="28"/>
  <c r="D62" i="28"/>
  <c r="E62" i="28"/>
  <c r="F62" i="28"/>
  <c r="G62" i="28"/>
  <c r="H62" i="28"/>
  <c r="I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B61" i="28"/>
  <c r="C61" i="28"/>
  <c r="D61" i="28"/>
  <c r="E61" i="28"/>
  <c r="F61" i="28"/>
  <c r="G61" i="28"/>
  <c r="H61" i="28"/>
  <c r="I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B60" i="28"/>
  <c r="C60" i="28"/>
  <c r="D60" i="28"/>
  <c r="E60" i="28"/>
  <c r="F60" i="28"/>
  <c r="G60" i="28"/>
  <c r="H60" i="28"/>
  <c r="I60" i="28"/>
  <c r="N48" i="20"/>
  <c r="M60" i="37"/>
  <c r="N60" i="37"/>
  <c r="C60" i="37"/>
  <c r="D60" i="37"/>
  <c r="E60" i="37"/>
  <c r="F61" i="37" s="1"/>
  <c r="G61" i="37" s="1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B59" i="28"/>
  <c r="C59" i="28"/>
  <c r="D59" i="28"/>
  <c r="E59" i="28"/>
  <c r="F59" i="28"/>
  <c r="G59" i="28"/>
  <c r="H59" i="28"/>
  <c r="I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B56" i="28"/>
  <c r="C56" i="28"/>
  <c r="D56" i="28"/>
  <c r="E56" i="28"/>
  <c r="F56" i="28"/>
  <c r="G56" i="28"/>
  <c r="H56" i="28"/>
  <c r="I56" i="28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B55" i="28"/>
  <c r="C55" i="28"/>
  <c r="D55" i="28"/>
  <c r="E55" i="28"/>
  <c r="F55" i="28"/>
  <c r="G55" i="28"/>
  <c r="H55" i="28"/>
  <c r="I55" i="28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B54" i="28"/>
  <c r="C54" i="28"/>
  <c r="D54" i="28"/>
  <c r="E54" i="28"/>
  <c r="F54" i="28"/>
  <c r="G54" i="28"/>
  <c r="H54" i="28"/>
  <c r="I54" i="28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B53" i="28"/>
  <c r="C53" i="28"/>
  <c r="D53" i="28"/>
  <c r="E53" i="28"/>
  <c r="F53" i="28"/>
  <c r="G53" i="28"/>
  <c r="H53" i="28"/>
  <c r="I53" i="28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B52" i="28"/>
  <c r="C52" i="28"/>
  <c r="D52" i="28"/>
  <c r="E52" i="28"/>
  <c r="F52" i="28"/>
  <c r="G52" i="28"/>
  <c r="H52" i="28"/>
  <c r="I52" i="28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B51" i="28"/>
  <c r="C51" i="28"/>
  <c r="D51" i="28"/>
  <c r="E51" i="28"/>
  <c r="F51" i="28"/>
  <c r="G51" i="28"/>
  <c r="H51" i="28"/>
  <c r="I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B50" i="28"/>
  <c r="C50" i="28"/>
  <c r="D50" i="28"/>
  <c r="E50" i="28"/>
  <c r="F50" i="28"/>
  <c r="G50" i="28"/>
  <c r="H50" i="28"/>
  <c r="I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B49" i="28"/>
  <c r="C49" i="28"/>
  <c r="D49" i="28"/>
  <c r="E49" i="28"/>
  <c r="F49" i="28"/>
  <c r="G49" i="28"/>
  <c r="H49" i="28"/>
  <c r="I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B48" i="28"/>
  <c r="C48" i="28"/>
  <c r="D48" i="28"/>
  <c r="E48" i="28"/>
  <c r="F48" i="28"/>
  <c r="G48" i="28"/>
  <c r="H48" i="28"/>
  <c r="I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B47" i="28"/>
  <c r="C47" i="28"/>
  <c r="D47" i="28"/>
  <c r="E47" i="28"/>
  <c r="F47" i="28"/>
  <c r="G47" i="28"/>
  <c r="H47" i="28"/>
  <c r="I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B46" i="28"/>
  <c r="C46" i="28"/>
  <c r="D46" i="28"/>
  <c r="E46" i="28"/>
  <c r="F46" i="28"/>
  <c r="G46" i="28"/>
  <c r="H46" i="28"/>
  <c r="I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B45" i="28"/>
  <c r="C45" i="28"/>
  <c r="D45" i="28"/>
  <c r="E45" i="28"/>
  <c r="F45" i="28"/>
  <c r="G45" i="28"/>
  <c r="H45" i="28"/>
  <c r="I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B44" i="28"/>
  <c r="C44" i="28"/>
  <c r="D44" i="28"/>
  <c r="E44" i="28"/>
  <c r="F44" i="28"/>
  <c r="G44" i="28"/>
  <c r="H44" i="28"/>
  <c r="I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B43" i="28"/>
  <c r="C43" i="28"/>
  <c r="D43" i="28"/>
  <c r="E43" i="28"/>
  <c r="F43" i="28"/>
  <c r="G43" i="28"/>
  <c r="H43" i="28"/>
  <c r="I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B42" i="28"/>
  <c r="C42" i="28"/>
  <c r="D42" i="28"/>
  <c r="E42" i="28"/>
  <c r="F42" i="28"/>
  <c r="G42" i="28"/>
  <c r="H42" i="28"/>
  <c r="I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B41" i="28"/>
  <c r="C41" i="28"/>
  <c r="D41" i="28"/>
  <c r="E41" i="28"/>
  <c r="F41" i="28"/>
  <c r="G41" i="28"/>
  <c r="H41" i="28"/>
  <c r="I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B40" i="28"/>
  <c r="C40" i="28"/>
  <c r="D40" i="28"/>
  <c r="E40" i="28"/>
  <c r="F40" i="28"/>
  <c r="G40" i="28"/>
  <c r="H40" i="28"/>
  <c r="I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B39" i="28"/>
  <c r="C39" i="28"/>
  <c r="D39" i="28"/>
  <c r="E39" i="28"/>
  <c r="F39" i="28"/>
  <c r="G39" i="28"/>
  <c r="H39" i="28"/>
  <c r="I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B38" i="28"/>
  <c r="C38" i="28"/>
  <c r="D38" i="28"/>
  <c r="E38" i="28"/>
  <c r="F38" i="28"/>
  <c r="G38" i="28"/>
  <c r="H38" i="28"/>
  <c r="I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B37" i="28"/>
  <c r="C37" i="28"/>
  <c r="D37" i="28"/>
  <c r="E37" i="28"/>
  <c r="F37" i="28"/>
  <c r="G37" i="28"/>
  <c r="H37" i="28"/>
  <c r="I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B36" i="28"/>
  <c r="C36" i="28"/>
  <c r="D36" i="28"/>
  <c r="E36" i="28"/>
  <c r="F36" i="28"/>
  <c r="G36" i="28"/>
  <c r="H36" i="28"/>
  <c r="I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B35" i="28"/>
  <c r="C35" i="28"/>
  <c r="D35" i="28"/>
  <c r="E35" i="28"/>
  <c r="F35" i="28"/>
  <c r="G35" i="28"/>
  <c r="H35" i="28"/>
  <c r="I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B34" i="28"/>
  <c r="C34" i="28"/>
  <c r="D34" i="28"/>
  <c r="E34" i="28"/>
  <c r="F34" i="28"/>
  <c r="G34" i="28"/>
  <c r="H34" i="28"/>
  <c r="I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B33" i="28"/>
  <c r="C33" i="28"/>
  <c r="D33" i="28"/>
  <c r="E33" i="28"/>
  <c r="F33" i="28"/>
  <c r="G33" i="28"/>
  <c r="H33" i="28"/>
  <c r="I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B32" i="28"/>
  <c r="C32" i="28"/>
  <c r="D32" i="28"/>
  <c r="E32" i="28"/>
  <c r="F32" i="28"/>
  <c r="G32" i="28"/>
  <c r="H32" i="28"/>
  <c r="I32" i="28"/>
  <c r="M32" i="37"/>
  <c r="N32" i="37"/>
  <c r="C32" i="37"/>
  <c r="D32" i="37"/>
  <c r="E32" i="37"/>
  <c r="F33" i="37" s="1"/>
  <c r="G33" i="37" s="1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B31" i="28"/>
  <c r="C31" i="28"/>
  <c r="D31" i="28"/>
  <c r="E31" i="28"/>
  <c r="F31" i="28"/>
  <c r="G31" i="28"/>
  <c r="H31" i="28"/>
  <c r="I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B30" i="28"/>
  <c r="C30" i="28"/>
  <c r="D30" i="28"/>
  <c r="E30" i="28"/>
  <c r="F30" i="28"/>
  <c r="G30" i="28"/>
  <c r="H30" i="28"/>
  <c r="I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B29" i="28"/>
  <c r="C29" i="28"/>
  <c r="D29" i="28"/>
  <c r="E29" i="28"/>
  <c r="F29" i="28"/>
  <c r="G29" i="28"/>
  <c r="H29" i="28"/>
  <c r="I29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B28" i="28"/>
  <c r="C28" i="28"/>
  <c r="D28" i="28"/>
  <c r="E28" i="28"/>
  <c r="F28" i="28"/>
  <c r="G28" i="28"/>
  <c r="H28" i="28"/>
  <c r="I28" i="28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B27" i="28"/>
  <c r="C27" i="28"/>
  <c r="D27" i="28"/>
  <c r="E27" i="28"/>
  <c r="F27" i="28"/>
  <c r="G27" i="28"/>
  <c r="H27" i="28"/>
  <c r="I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B26" i="28"/>
  <c r="C26" i="28"/>
  <c r="D26" i="28"/>
  <c r="E26" i="28"/>
  <c r="F26" i="28"/>
  <c r="G26" i="28"/>
  <c r="H26" i="28"/>
  <c r="I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B25" i="28"/>
  <c r="C25" i="28"/>
  <c r="D25" i="28"/>
  <c r="E25" i="28"/>
  <c r="F25" i="28"/>
  <c r="G25" i="28"/>
  <c r="H25" i="28"/>
  <c r="I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B24" i="28"/>
  <c r="C24" i="28"/>
  <c r="D24" i="28"/>
  <c r="E24" i="28"/>
  <c r="F24" i="28"/>
  <c r="G24" i="28"/>
  <c r="H24" i="28"/>
  <c r="I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B23" i="28"/>
  <c r="C23" i="28"/>
  <c r="D23" i="28"/>
  <c r="E23" i="28"/>
  <c r="F23" i="28"/>
  <c r="G23" i="28"/>
  <c r="H23" i="28"/>
  <c r="I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B22" i="28"/>
  <c r="C22" i="28"/>
  <c r="D22" i="28"/>
  <c r="E22" i="28"/>
  <c r="F22" i="28"/>
  <c r="G22" i="28"/>
  <c r="H22" i="28"/>
  <c r="I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B21" i="28"/>
  <c r="C21" i="28"/>
  <c r="D21" i="28"/>
  <c r="E21" i="28"/>
  <c r="F21" i="28"/>
  <c r="G21" i="28"/>
  <c r="H21" i="28"/>
  <c r="I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B20" i="28"/>
  <c r="X37" i="26"/>
  <c r="C20" i="28"/>
  <c r="D20" i="28"/>
  <c r="E20" i="28"/>
  <c r="F20" i="28"/>
  <c r="G20" i="28"/>
  <c r="H20" i="28"/>
  <c r="I20" i="28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B19" i="28"/>
  <c r="C19" i="28"/>
  <c r="D19" i="28"/>
  <c r="E19" i="28"/>
  <c r="F19" i="28"/>
  <c r="G19" i="28"/>
  <c r="H19" i="28"/>
  <c r="I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B18" i="28"/>
  <c r="C18" i="28"/>
  <c r="D18" i="28"/>
  <c r="E18" i="28"/>
  <c r="F18" i="28"/>
  <c r="G18" i="28"/>
  <c r="H18" i="28"/>
  <c r="I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B17" i="28"/>
  <c r="C17" i="28"/>
  <c r="D17" i="28"/>
  <c r="E17" i="28"/>
  <c r="F17" i="28"/>
  <c r="G17" i="28"/>
  <c r="H17" i="28"/>
  <c r="I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B16" i="28"/>
  <c r="C16" i="28"/>
  <c r="D16" i="28"/>
  <c r="E16" i="28"/>
  <c r="F16" i="28"/>
  <c r="G16" i="28"/>
  <c r="H16" i="28"/>
  <c r="I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B15" i="28"/>
  <c r="C15" i="28"/>
  <c r="D15" i="28"/>
  <c r="E15" i="28"/>
  <c r="F15" i="28"/>
  <c r="G15" i="28"/>
  <c r="H15" i="28"/>
  <c r="I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B14" i="28"/>
  <c r="C14" i="28"/>
  <c r="D14" i="28"/>
  <c r="E14" i="28"/>
  <c r="F14" i="28"/>
  <c r="G14" i="28"/>
  <c r="H14" i="28"/>
  <c r="I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B13" i="28"/>
  <c r="C13" i="28"/>
  <c r="D13" i="28"/>
  <c r="E13" i="28"/>
  <c r="F13" i="28"/>
  <c r="G13" i="28"/>
  <c r="H13" i="28"/>
  <c r="I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B12" i="28"/>
  <c r="C12" i="28"/>
  <c r="D12" i="28"/>
  <c r="E12" i="28"/>
  <c r="F12" i="28"/>
  <c r="G12" i="28"/>
  <c r="H12" i="28"/>
  <c r="I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B11" i="28"/>
  <c r="C11" i="28"/>
  <c r="D11" i="28"/>
  <c r="E11" i="28"/>
  <c r="F11" i="28"/>
  <c r="G11" i="28"/>
  <c r="H11" i="28"/>
  <c r="I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B10" i="28"/>
  <c r="C10" i="28"/>
  <c r="D10" i="28"/>
  <c r="E10" i="28"/>
  <c r="F10" i="28"/>
  <c r="G10" i="28"/>
  <c r="H10" i="28"/>
  <c r="I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B9" i="28"/>
  <c r="C9" i="28"/>
  <c r="D9" i="28"/>
  <c r="E9" i="28"/>
  <c r="F9" i="28"/>
  <c r="G9" i="28"/>
  <c r="H9" i="28"/>
  <c r="I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B8" i="28"/>
  <c r="C8" i="28"/>
  <c r="D8" i="28"/>
  <c r="E8" i="28"/>
  <c r="F8" i="28"/>
  <c r="G8" i="28"/>
  <c r="H8" i="28"/>
  <c r="I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B7" i="28"/>
  <c r="C7" i="28"/>
  <c r="D7" i="28"/>
  <c r="E7" i="28"/>
  <c r="F7" i="28"/>
  <c r="G7" i="28"/>
  <c r="H7" i="28"/>
  <c r="I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B6" i="28"/>
  <c r="C6" i="28"/>
  <c r="D6" i="28"/>
  <c r="E6" i="28"/>
  <c r="F6" i="28"/>
  <c r="G6" i="28"/>
  <c r="H6" i="28"/>
  <c r="I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B5" i="28"/>
  <c r="C5" i="28"/>
  <c r="D5" i="28"/>
  <c r="E5" i="28"/>
  <c r="F5" i="28"/>
  <c r="G5" i="28"/>
  <c r="H5" i="28"/>
  <c r="I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23" i="37" l="1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H48" i="33"/>
  <c r="I48" i="33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7" i="35" s="1"/>
  <c r="I17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9" i="33" l="1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89CF908F-8A26-4B79-BA5C-C8F59C394C34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<sst xmlns="http://schemas.openxmlformats.org/spreadsheetml/2006/main" count="7520" uniqueCount="1498">
  <si>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</si>
  <si>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</si>
  <si>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</si>
  <si>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</si>
  <si>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</si>
  <si>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</si>
  <si>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</si>
  <si>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</si>
  <si>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</si>
  <si>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</si>
  <si>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</si>
  <si>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</si>
  <si>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</si>
  <si>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</si>
  <si>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</si>
  <si>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</si>
  <si>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</si>
  <si>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</si>
  <si>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</si>
  <si>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</si>
  <si>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</si>
  <si>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</si>
  <si>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</si>
  <si>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</si>
  <si>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</si>
  <si>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</si>
  <si>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</si>
  <si>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</si>
  <si>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</si>
  <si>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</si>
  <si>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</si>
  <si>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</si>
  <si>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</si>
  <si>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</si>
  <si>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</si>
  <si>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</si>
  <si>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</si>
  <si>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</si>
  <si>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</si>
  <si>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</si>
  <si>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</si>
  <si>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</si>
  <si>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</si>
  <si>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</si>
  <si>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</si>
  <si>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</si>
  <si>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</si>
  <si>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</si>
  <si>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</si>
  <si>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</si>
  <si>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</si>
  <si>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</si>
  <si>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</si>
  <si>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</si>
  <si>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</si>
  <si>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</si>
  <si>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</si>
  <si>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</si>
  <si>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</si>
  <si>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</si>
  <si>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</si>
  <si>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</si>
  <si>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</si>
  <si>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</si>
  <si>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</si>
  <si>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</si>
  <si>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</si>
  <si>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</si>
  <si>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</si>
  <si>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</si>
  <si>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</si>
  <si>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</si>
  <si>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</si>
  <si>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</si>
  <si>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</si>
  <si>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</si>
  <si>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</si>
  <si>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</si>
  <si>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</si>
  <si>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</si>
  <si>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</si>
  <si>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</si>
  <si>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</si>
  <si>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</si>
  <si>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</si>
  <si>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</si>
  <si>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</si>
  <si>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</si>
  <si>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</si>
  <si>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</si>
  <si>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</si>
  <si>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</si>
  <si>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</si>
  <si>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</si>
  <si>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</si>
  <si>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</si>
  <si>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</si>
  <si>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</si>
  <si>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</si>
  <si>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</si>
  <si>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</si>
  <si>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</si>
  <si>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</si>
  <si>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</si>
  <si>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</si>
  <si>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</si>
  <si>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</si>
  <si>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</si>
  <si>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</si>
  <si>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</si>
  <si>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</si>
  <si>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</si>
  <si>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</si>
  <si>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</si>
  <si>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</si>
  <si>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</si>
  <si>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</si>
  <si>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</si>
  <si>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</si>
  <si>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</si>
  <si>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</si>
  <si>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</si>
  <si>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</si>
  <si>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</si>
  <si>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</si>
  <si>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</si>
  <si>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</si>
  <si>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</si>
  <si>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</si>
  <si>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</si>
  <si>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</si>
  <si>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</si>
  <si>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</si>
  <si>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</si>
  <si>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</si>
  <si>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</si>
  <si>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</si>
  <si>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</si>
  <si>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</si>
  <si>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</si>
  <si>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</si>
  <si>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</si>
  <si>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</si>
  <si>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</si>
  <si>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</si>
  <si>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</si>
  <si>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</si>
  <si>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</si>
  <si>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</si>
  <si>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</si>
  <si>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</si>
  <si>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</si>
  <si>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</si>
  <si>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</si>
  <si>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</si>
  <si>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</si>
  <si>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</si>
  <si>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</si>
  <si>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</si>
  <si>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</si>
  <si>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</si>
  <si>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</si>
  <si>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</si>
  <si>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</si>
  <si>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</si>
  <si>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</si>
  <si>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</si>
  <si>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</si>
  <si>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</si>
  <si>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</si>
  <si>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</si>
  <si>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</si>
  <si>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</si>
  <si>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</si>
  <si>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</si>
  <si>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</si>
  <si>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</si>
  <si>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</si>
  <si>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</si>
  <si>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</si>
  <si>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</si>
  <si>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</si>
  <si>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</si>
  <si>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</si>
  <si>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</si>
  <si>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</si>
  <si>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</si>
  <si>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</si>
  <si>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</si>
  <si>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</si>
  <si>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</si>
  <si>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</si>
  <si>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</si>
  <si>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</si>
  <si>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</si>
  <si>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</si>
  <si>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</si>
  <si>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</si>
  <si>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</si>
  <si>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</si>
  <si>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</si>
  <si>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</si>
  <si>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</si>
  <si>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</si>
  <si>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</si>
  <si>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</si>
  <si>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</si>
  <si>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</si>
  <si>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</si>
  <si>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</si>
  <si>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</si>
  <si>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</si>
  <si>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</si>
  <si>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</si>
  <si>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</si>
  <si>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</si>
  <si>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</si>
  <si>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</si>
  <si>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</si>
  <si>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</si>
  <si>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</si>
  <si>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</si>
  <si>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</si>
  <si>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</si>
  <si>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</si>
  <si>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</si>
  <si>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</si>
  <si>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</si>
  <si>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</si>
  <si>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</si>
  <si>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</si>
  <si>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</si>
  <si>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</si>
  <si>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</si>
  <si>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</si>
  <si>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</si>
  <si>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</si>
  <si>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</si>
  <si>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</si>
  <si>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</si>
  <si>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</si>
  <si>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</si>
  <si>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</si>
  <si>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</si>
  <si>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</si>
  <si>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</si>
  <si>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</si>
  <si>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</si>
  <si>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</si>
  <si>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</si>
  <si>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</si>
  <si>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</si>
  <si>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</si>
  <si>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</si>
  <si>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</si>
  <si>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</si>
  <si>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</si>
  <si>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</si>
  <si>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</si>
  <si>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</si>
  <si>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</si>
  <si>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</si>
  <si>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</si>
  <si>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</si>
  <si>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</si>
  <si>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</si>
  <si>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</si>
  <si>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</si>
  <si>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</si>
  <si>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</si>
  <si>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</si>
  <si>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</si>
  <si>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</si>
  <si>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</si>
  <si>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</si>
  <si>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</si>
  <si>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</si>
  <si>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</si>
  <si>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</si>
  <si>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</si>
  <si>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</si>
  <si>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</si>
  <si>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</si>
  <si>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</si>
  <si>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</si>
  <si>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</si>
  <si>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</si>
  <si>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</si>
  <si>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</si>
  <si>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</si>
  <si>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</si>
  <si>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</si>
  <si>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</si>
  <si>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</si>
  <si>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</si>
  <si>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</si>
  <si>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</si>
  <si>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</si>
  <si>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</si>
  <si>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</si>
  <si>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</si>
  <si>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</si>
  <si>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</si>
  <si>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</si>
  <si>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</si>
  <si>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</si>
  <si>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</si>
  <si>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</si>
  <si>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</si>
  <si>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</si>
  <si>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</si>
  <si>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</si>
  <si>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</si>
  <si>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</si>
  <si>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</si>
  <si>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</si>
  <si>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</si>
  <si>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</si>
  <si>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</si>
  <si>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</si>
  <si>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</si>
  <si>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</si>
  <si>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</si>
  <si>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</si>
  <si>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</si>
  <si>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</si>
  <si>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</si>
  <si>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</si>
  <si>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</si>
  <si>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</si>
  <si>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</si>
  <si>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</si>
  <si>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</si>
  <si>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</si>
  <si>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</si>
  <si>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</si>
  <si>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</si>
  <si>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</si>
  <si>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</si>
  <si>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</si>
  <si>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</si>
  <si>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</si>
  <si>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</si>
  <si>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</si>
  <si>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</si>
  <si>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</si>
  <si>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</si>
  <si>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</si>
  <si>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</si>
  <si>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</si>
  <si>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</si>
  <si>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</si>
  <si>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</si>
  <si>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</si>
  <si>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</si>
  <si>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</si>
  <si>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</si>
  <si>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</si>
  <si>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</si>
  <si>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</si>
  <si>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</si>
  <si>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</si>
  <si>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</si>
  <si>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</si>
  <si>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</si>
  <si>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</si>
  <si>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</si>
  <si>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</si>
  <si>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</si>
  <si>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</si>
  <si>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</si>
  <si>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</si>
  <si>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</si>
  <si>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</si>
  <si>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</si>
  <si>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</si>
  <si>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</si>
  <si>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</si>
  <si>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</si>
  <si>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</si>
  <si>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</si>
  <si>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</si>
  <si>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</si>
  <si>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</si>
  <si>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</si>
  <si>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</si>
  <si>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</si>
  <si>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</si>
  <si>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</si>
  <si>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</si>
  <si>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</si>
  <si>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</si>
  <si>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</si>
  <si>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</si>
  <si>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</si>
  <si>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</si>
  <si>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</si>
  <si>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</si>
  <si>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</si>
  <si>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</si>
  <si>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</si>
  <si>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</si>
  <si>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</si>
  <si>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</si>
  <si>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</si>
  <si>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</si>
  <si>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</si>
  <si>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</si>
  <si>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</si>
  <si>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</si>
  <si>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</si>
  <si>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</si>
  <si>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</si>
  <si>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</si>
  <si>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</si>
  <si>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</si>
  <si>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</si>
  <si>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</si>
  <si>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</si>
  <si>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</si>
  <si>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</si>
  <si>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</si>
  <si>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</si>
  <si>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</si>
  <si>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</si>
  <si>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</si>
  <si>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</si>
  <si>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</si>
  <si>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</si>
  <si>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</si>
  <si>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</si>
  <si>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</si>
  <si>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</si>
  <si>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</si>
  <si>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</si>
  <si>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</si>
  <si>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</si>
  <si>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</si>
  <si>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</si>
  <si>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</si>
  <si>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</si>
  <si>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</si>
  <si>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</si>
  <si>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</si>
  <si>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</si>
  <si>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</si>
  <si>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</si>
  <si>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</si>
  <si>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</si>
  <si>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</si>
  <si>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</si>
  <si>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</si>
  <si>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</si>
  <si>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</si>
  <si>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</si>
  <si>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</si>
  <si>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</si>
  <si>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</si>
  <si>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</si>
  <si>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</si>
  <si>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</si>
  <si>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</si>
  <si>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</si>
  <si>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</si>
  <si>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</si>
  <si>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</si>
  <si>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</si>
  <si>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</si>
  <si>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</si>
  <si>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</si>
  <si>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</si>
  <si>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</si>
  <si>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</si>
  <si>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</si>
  <si>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</si>
  <si>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</si>
  <si>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</si>
  <si>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</si>
  <si>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</si>
  <si>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</si>
  <si>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</si>
  <si>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</si>
  <si>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</si>
  <si>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</si>
  <si>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</si>
  <si>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</si>
  <si>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</si>
  <si>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</si>
  <si>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</si>
  <si>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</si>
  <si>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</si>
  <si>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</si>
  <si>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</si>
  <si>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</si>
  <si>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</si>
  <si>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</si>
  <si>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</si>
  <si>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</si>
  <si>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</si>
  <si>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</si>
  <si>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</si>
  <si>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</si>
  <si>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</si>
  <si>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</si>
  <si>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</si>
  <si>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</si>
  <si>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</si>
  <si>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</si>
  <si>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</si>
  <si>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</si>
  <si>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</si>
  <si>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</si>
  <si>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</si>
  <si>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</si>
  <si>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</si>
  <si>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</si>
  <si>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</si>
  <si>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</si>
  <si>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</si>
  <si>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</si>
  <si>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</si>
  <si>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</si>
  <si>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</si>
  <si>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</si>
  <si>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</si>
  <si>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</si>
  <si>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</si>
  <si>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</si>
  <si>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</si>
  <si>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</si>
  <si>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</si>
  <si>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</si>
  <si>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</si>
  <si>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</si>
  <si>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</si>
  <si>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</si>
  <si>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</si>
  <si>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</si>
  <si>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</si>
  <si>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</si>
  <si>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</si>
  <si>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</si>
  <si>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</si>
  <si>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</si>
  <si>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</si>
  <si>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</si>
  <si>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</si>
  <si>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</si>
  <si>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</si>
  <si>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</si>
  <si>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</si>
  <si>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</si>
  <si>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</si>
  <si>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</si>
  <si>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</si>
  <si>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</si>
  <si>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</si>
  <si>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</si>
  <si>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</si>
  <si>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</si>
  <si>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</si>
  <si>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</si>
  <si>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</si>
  <si>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</si>
  <si>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</si>
  <si>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</si>
  <si>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</si>
  <si>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</si>
  <si>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</si>
  <si>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</si>
  <si>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</si>
  <si>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</si>
  <si>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</si>
  <si>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</si>
  <si>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</si>
  <si>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</si>
  <si>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</si>
  <si>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</si>
  <si>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</si>
  <si>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</si>
  <si>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</si>
  <si>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</si>
  <si>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</si>
  <si>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</si>
  <si>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</si>
  <si>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</si>
  <si>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</si>
  <si>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</si>
  <si>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</si>
  <si>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</si>
  <si>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</si>
  <si>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</si>
  <si>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</si>
  <si>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</si>
  <si>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</si>
  <si>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</si>
  <si>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</si>
  <si>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</si>
  <si>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</si>
  <si>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</si>
  <si>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</si>
  <si>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</si>
  <si>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</si>
  <si>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</si>
  <si>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</si>
  <si>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</si>
  <si>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</si>
  <si>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</si>
  <si>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</si>
  <si>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</si>
  <si>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</si>
  <si>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</si>
  <si>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</si>
  <si>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</si>
  <si>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</si>
  <si>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</si>
  <si>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</si>
  <si>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</si>
  <si>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</si>
  <si>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</si>
  <si>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</si>
  <si>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</si>
  <si>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</si>
  <si>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</si>
  <si>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</si>
  <si>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</si>
  <si>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</si>
  <si>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</si>
  <si>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</si>
  <si>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</si>
  <si>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</si>
  <si>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</si>
  <si>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</si>
  <si>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</si>
  <si>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</si>
  <si>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</si>
  <si>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</si>
  <si>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</si>
  <si>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</si>
  <si>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</si>
  <si>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</si>
  <si>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</si>
  <si>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</si>
  <si>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</si>
  <si>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</si>
  <si>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</si>
  <si>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</si>
  <si>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</si>
  <si>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</si>
  <si>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</si>
  <si>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</si>
  <si>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</si>
  <si>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</si>
  <si>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</si>
  <si>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</si>
  <si>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</si>
  <si>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</si>
  <si>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</si>
  <si>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</si>
  <si>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</si>
  <si>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</si>
  <si>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</si>
  <si>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</si>
  <si>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</si>
  <si>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</si>
  <si>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</si>
  <si>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</si>
  <si>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</si>
  <si>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</si>
  <si>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</si>
  <si>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</si>
  <si>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</si>
  <si>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</si>
  <si>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</si>
  <si>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</si>
  <si>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</si>
  <si>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</si>
  <si>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</si>
  <si>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</si>
  <si>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</si>
  <si>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</si>
  <si>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</si>
  <si>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</si>
  <si>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</si>
  <si>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</si>
  <si>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</si>
  <si>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</si>
  <si>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</si>
  <si>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</si>
  <si>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</si>
  <si>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</si>
  <si>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</si>
  <si>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</si>
  <si>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</si>
  <si>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</si>
  <si>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</si>
  <si>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</si>
  <si>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</si>
  <si>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</si>
  <si>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</si>
  <si>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</si>
  <si>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</si>
  <si>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</si>
  <si>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</si>
  <si>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</si>
  <si>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</si>
  <si>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</si>
  <si>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</si>
  <si>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</si>
  <si>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</si>
  <si>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</si>
  <si>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</si>
  <si>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</si>
  <si>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</si>
  <si>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</si>
  <si>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</si>
  <si>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</si>
  <si>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</si>
  <si>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</si>
  <si>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</si>
  <si>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</si>
  <si>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</si>
  <si>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</si>
  <si>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</si>
  <si>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</si>
  <si>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</si>
  <si>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</si>
  <si>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</si>
  <si>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</si>
  <si>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</si>
  <si>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</si>
  <si>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</si>
  <si>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</si>
  <si>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</si>
  <si>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</si>
  <si>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</si>
  <si>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</si>
  <si>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</si>
  <si>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</si>
  <si>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</si>
  <si>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</si>
  <si>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</si>
  <si>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</si>
  <si>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</si>
  <si>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</si>
  <si>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</si>
  <si>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</si>
  <si>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</si>
  <si>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</si>
  <si>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</si>
  <si>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</si>
  <si>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</si>
  <si>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</si>
  <si>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</si>
  <si>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</si>
  <si>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</si>
  <si>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</si>
  <si>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</si>
  <si>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</si>
  <si>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</si>
  <si>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</si>
  <si>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</si>
  <si>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</si>
  <si>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</si>
  <si>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</si>
  <si>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</si>
  <si>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</si>
  <si>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</si>
  <si>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</si>
  <si>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</si>
  <si>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</si>
  <si>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</si>
  <si>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</si>
  <si>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</si>
  <si>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</si>
  <si>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</si>
  <si>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</si>
  <si>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</si>
  <si>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</si>
  <si>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</si>
  <si>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</si>
  <si>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</si>
  <si>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</si>
  <si>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</si>
  <si>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</si>
  <si>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</si>
  <si>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</si>
  <si>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</si>
  <si>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</si>
  <si>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</si>
  <si>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</si>
  <si>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</si>
  <si>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</si>
  <si>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</si>
  <si>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</si>
  <si>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</si>
  <si>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</si>
  <si>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</si>
  <si>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</si>
  <si>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</si>
  <si>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</si>
  <si>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</si>
  <si>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</si>
  <si>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</si>
  <si>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</si>
  <si>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</si>
  <si>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</si>
  <si>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</si>
  <si>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</si>
  <si>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</si>
  <si>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</si>
  <si>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 xml:space="preserve"> </t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</si>
  <si>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</si>
  <si>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</si>
  <si>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</si>
  <si>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</si>
  <si>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</si>
  <si>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</si>
  <si>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</si>
  <si>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</si>
  <si>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</si>
  <si>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</si>
  <si>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</si>
  <si>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</si>
  <si>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</si>
  <si>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</si>
  <si>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</si>
  <si>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</si>
  <si>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</si>
  <si>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</si>
  <si>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</si>
  <si>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</si>
  <si>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</si>
  <si>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</si>
  <si>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</si>
  <si>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</si>
  <si>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</si>
  <si>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</si>
  <si>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</si>
  <si>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</si>
  <si>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</si>
  <si>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</si>
  <si>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</si>
  <si>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</si>
  <si>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</si>
  <si>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</si>
  <si>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</si>
  <si>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</si>
  <si>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</si>
  <si>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</si>
  <si>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</si>
  <si>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</si>
  <si>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</si>
  <si>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</si>
  <si>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</si>
  <si>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</si>
  <si>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</si>
  <si>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</si>
  <si>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</si>
  <si>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</si>
  <si>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</si>
  <si>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</si>
  <si>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</si>
  <si>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</si>
  <si>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</si>
  <si>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</si>
  <si>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</si>
  <si>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</si>
  <si>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</si>
  <si>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</si>
  <si>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</si>
  <si>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</si>
  <si>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</si>
  <si>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</si>
  <si>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</si>
  <si>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</si>
  <si>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</si>
  <si>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</si>
  <si>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</si>
  <si>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</si>
  <si>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</si>
  <si>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</si>
  <si>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</si>
  <si>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</si>
  <si>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</si>
  <si>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</si>
  <si>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</si>
  <si>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</si>
  <si>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</si>
  <si>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</si>
  <si>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</si>
  <si>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</si>
  <si>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</si>
  <si>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</si>
  <si>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</si>
  <si>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</si>
  <si>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</si>
  <si>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</si>
  <si>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</si>
  <si>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</si>
  <si>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</si>
  <si>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</si>
  <si>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</si>
  <si>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</si>
  <si>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</si>
  <si>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</si>
  <si>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</si>
  <si>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</si>
  <si>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</si>
  <si>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</si>
  <si>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</si>
  <si>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</si>
  <si>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</si>
  <si>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</si>
  <si>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</si>
  <si>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</si>
  <si>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</si>
  <si>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</si>
  <si>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</si>
  <si>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</si>
  <si>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</si>
  <si>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</si>
  <si>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</si>
  <si>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</si>
  <si>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</si>
  <si>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</si>
  <si>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</si>
  <si>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</si>
  <si>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</si>
  <si>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</si>
  <si>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</si>
  <si>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</si>
  <si>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</si>
  <si>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</si>
  <si>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</si>
  <si>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</si>
  <si>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</si>
  <si>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</si>
  <si>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</si>
  <si>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</si>
  <si>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</si>
  <si>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</si>
  <si>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</si>
  <si>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</si>
  <si>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</si>
  <si>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</si>
  <si>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</si>
  <si>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</si>
  <si>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</si>
  <si>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</si>
  <si>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</si>
  <si>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</si>
  <si>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</si>
  <si>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</si>
  <si>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</si>
  <si>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</si>
  <si>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</si>
  <si>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</si>
  <si>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</si>
  <si>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</si>
  <si>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</si>
  <si>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</si>
  <si>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</si>
  <si>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</si>
  <si>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</si>
  <si>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</si>
  <si>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</si>
  <si>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</si>
  <si>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</si>
  <si>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</si>
  <si>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</si>
  <si>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</si>
  <si>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</si>
  <si>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</si>
  <si>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</si>
  <si>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</si>
  <si>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</si>
  <si>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</si>
  <si>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</si>
  <si>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</si>
  <si>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</si>
  <si>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</si>
  <si>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</si>
  <si>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</si>
  <si>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</si>
  <si>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</si>
  <si>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</si>
  <si>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</si>
  <si>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</si>
  <si>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</si>
  <si>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</si>
  <si>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</si>
  <si>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</si>
  <si>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</si>
  <si>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</si>
  <si>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</si>
  <si>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</si>
  <si>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</si>
  <si>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</si>
  <si>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</si>
  <si>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</si>
  <si>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</si>
  <si>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</si>
  <si>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</si>
  <si>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</si>
  <si>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</si>
  <si>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</si>
  <si>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</si>
  <si>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</si>
  <si>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</si>
  <si>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</si>
  <si>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</si>
  <si>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</si>
  <si>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</si>
  <si>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</si>
  <si>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</si>
  <si>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</si>
  <si>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</si>
  <si>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</si>
  <si>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</si>
  <si>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</si>
  <si>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</si>
  <si>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</si>
  <si>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</si>
  <si>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</si>
  <si>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</si>
  <si>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</si>
  <si>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</si>
  <si>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</si>
  <si>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</si>
  <si>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</si>
  <si>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</si>
  <si>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</si>
  <si>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</si>
  <si>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</si>
  <si>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</si>
  <si>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</si>
  <si>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</si>
  <si>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</si>
  <si>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</si>
  <si>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</si>
  <si>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</si>
  <si>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</si>
  <si>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</si>
  <si>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</si>
  <si>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</si>
  <si>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</si>
  <si>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</si>
  <si>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</si>
  <si>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</si>
  <si>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</si>
  <si>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</si>
  <si>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</si>
  <si>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</si>
  <si>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</si>
  <si>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</si>
  <si>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</si>
  <si>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</si>
  <si>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</si>
  <si>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</si>
  <si>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</si>
  <si>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</si>
  <si>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</si>
  <si>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</si>
  <si>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</si>
  <si>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</si>
  <si>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</si>
  <si>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</si>
  <si>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</si>
  <si>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</si>
  <si>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</si>
  <si>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</si>
  <si>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</si>
  <si>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</si>
  <si>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</si>
  <si>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</si>
  <si>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</si>
  <si>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</si>
  <si>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</si>
  <si>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</si>
  <si>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</si>
  <si>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</si>
  <si>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</si>
  <si>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</si>
  <si>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</si>
  <si>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</si>
  <si>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</si>
  <si>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</si>
  <si>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</si>
  <si>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</si>
  <si>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</si>
  <si>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</si>
  <si>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</si>
  <si>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</si>
  <si>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</si>
  <si>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</si>
  <si>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</si>
  <si>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</si>
  <si>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</si>
  <si>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</si>
  <si>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</si>
  <si>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</si>
  <si>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</si>
  <si>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</si>
  <si>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</si>
  <si>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</si>
  <si>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</si>
  <si>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</si>
  <si>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</si>
  <si>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</si>
  <si>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</si>
  <si>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</si>
  <si>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</si>
  <si>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</si>
  <si>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</si>
  <si>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</si>
  <si>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</si>
  <si>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</si>
  <si>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</si>
  <si>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</si>
  <si>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</si>
  <si>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</si>
  <si>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</si>
  <si>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</si>
  <si>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</si>
  <si>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</si>
  <si>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</si>
  <si>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</si>
  <si>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</si>
  <si>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</si>
  <si>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</si>
  <si>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</si>
  <si>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</si>
  <si>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</si>
  <si>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</si>
  <si>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</si>
  <si>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</si>
  <si>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</si>
  <si>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</si>
  <si>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</si>
  <si>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</si>
  <si>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</si>
  <si>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</si>
  <si>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</si>
  <si>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</si>
  <si>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</si>
  <si>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</si>
  <si>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</si>
  <si>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</si>
  <si>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</si>
  <si>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</si>
  <si>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</si>
  <si>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</si>
  <si>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</si>
  <si>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</si>
  <si>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</si>
  <si>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</si>
  <si>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</si>
  <si>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</si>
  <si>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</si>
  <si>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</si>
  <si>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</si>
  <si>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</si>
  <si>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</si>
  <si>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</si>
  <si>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</si>
  <si>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</si>
  <si>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</si>
  <si>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</si>
  <si>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</si>
  <si>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</si>
  <si>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</si>
  <si>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</si>
  <si>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</si>
  <si>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</si>
  <si>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</si>
  <si>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</si>
  <si>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</si>
  <si>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</si>
  <si>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</si>
  <si>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</si>
  <si>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</si>
  <si>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</si>
  <si>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</si>
  <si>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</si>
  <si>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</si>
  <si>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</si>
  <si>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</si>
  <si>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</si>
  <si>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</si>
  <si>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</si>
  <si>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</si>
  <si>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</si>
  <si>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</si>
  <si>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</si>
  <si>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</si>
  <si>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</si>
  <si>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</si>
  <si>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</si>
  <si>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</si>
  <si>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</si>
  <si>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</si>
  <si>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</si>
  <si>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</si>
  <si>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</si>
  <si>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</si>
  <si>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</si>
  <si>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</si>
  <si>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</si>
  <si>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</si>
  <si>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</si>
  <si>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</si>
  <si>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</si>
  <si>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</si>
  <si>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</si>
  <si>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</si>
  <si>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</si>
  <si>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</si>
  <si>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</si>
  <si>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</si>
  <si>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</si>
  <si>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</si>
  <si>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</si>
  <si>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</si>
  <si>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</si>
  <si>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</si>
  <si>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</si>
  <si>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</si>
  <si>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</si>
  <si>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</si>
  <si>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</si>
  <si>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</si>
  <si>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</si>
  <si>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</si>
  <si>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</si>
  <si>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</si>
  <si>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</si>
  <si>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</si>
  <si>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</si>
  <si>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</si>
  <si>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</si>
  <si>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</si>
  <si>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</si>
  <si>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</si>
  <si>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</si>
  <si>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</si>
  <si>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</si>
  <si>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</si>
  <si>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</si>
  <si>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</si>
  <si>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</si>
  <si>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</si>
  <si>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</si>
  <si>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</si>
  <si>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</si>
  <si>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</si>
  <si>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</si>
  <si>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</si>
  <si>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</si>
  <si>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</si>
  <si>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</si>
  <si>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</si>
  <si>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</si>
  <si>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</si>
  <si>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</si>
  <si>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</si>
  <si>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</si>
  <si>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</si>
  <si>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</si>
  <si>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</si>
  <si>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</si>
  <si>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</si>
  <si>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</si>
  <si>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</si>
  <si>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</si>
  <si>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</si>
  <si>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</si>
  <si>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</si>
  <si>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</si>
  <si>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</si>
  <si>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</si>
  <si>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</si>
  <si>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</si>
  <si>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</si>
  <si>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</si>
  <si>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</si>
  <si>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</si>
  <si>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</si>
  <si>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</si>
  <si>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</si>
  <si>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</si>
  <si>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</si>
  <si>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</si>
  <si>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</si>
  <si>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</si>
  <si>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</si>
  <si>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</si>
  <si>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</si>
  <si>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</si>
  <si>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</si>
  <si>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</si>
  <si>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</si>
  <si>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</si>
  <si>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</si>
  <si>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</si>
  <si>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</si>
  <si>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</si>
  <si>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</si>
  <si>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</si>
  <si>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</si>
  <si>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</si>
  <si>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</si>
  <si>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</si>
  <si>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</si>
  <si>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</si>
  <si>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</si>
  <si>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</si>
  <si>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</si>
  <si>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</si>
  <si>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</si>
  <si>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</si>
  <si>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</si>
  <si>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</si>
  <si>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</si>
  <si>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</si>
  <si>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</si>
  <si>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</si>
  <si>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</si>
  <si>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</si>
  <si>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</si>
  <si>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</si>
  <si>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</si>
  <si>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</si>
  <si>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</si>
  <si>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</si>
  <si>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</si>
  <si>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</si>
  <si>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</si>
  <si>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</si>
  <si>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</si>
  <si>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</si>
  <si>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</si>
  <si>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</si>
  <si>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</si>
  <si>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</si>
  <si>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</si>
  <si>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</si>
  <si>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</si>
  <si>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</si>
  <si>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</si>
  <si>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</si>
  <si>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</si>
  <si>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</si>
  <si>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</si>
  <si>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</si>
  <si>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</si>
  <si>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</si>
  <si>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</si>
  <si>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</si>
  <si>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</si>
  <si>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</si>
  <si>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</si>
  <si>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</si>
  <si>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</si>
  <si>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</si>
  <si>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</si>
  <si>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</si>
  <si>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</si>
  <si>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</si>
  <si>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</si>
  <si>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</si>
  <si>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</si>
  <si>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</si>
  <si>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</si>
  <si>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</si>
  <si>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</si>
  <si>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</si>
  <si>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</si>
  <si>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</si>
  <si>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</si>
  <si>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</si>
  <si>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</si>
  <si>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</si>
  <si>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</si>
  <si>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</si>
  <si>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</si>
  <si>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</si>
  <si>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</si>
  <si>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</si>
  <si>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</si>
  <si>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</si>
  <si>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</si>
  <si>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</si>
  <si>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</si>
  <si>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</si>
  <si>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</si>
  <si>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</si>
  <si>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</si>
  <si>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</si>
  <si>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</si>
  <si>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</si>
  <si>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</si>
  <si>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</si>
  <si>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</si>
  <si>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</si>
  <si>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</si>
  <si>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</si>
  <si>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</si>
  <si>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</si>
  <si>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</si>
  <si>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</si>
  <si>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</si>
  <si>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</si>
  <si>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</si>
  <si>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</si>
  <si>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</si>
  <si>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</si>
  <si>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</si>
  <si>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</si>
  <si>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</si>
  <si>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</si>
  <si>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</si>
  <si>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</si>
  <si>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</si>
  <si>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</si>
  <si>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</si>
  <si>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</si>
  <si>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</si>
  <si>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</si>
  <si>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</si>
  <si>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</si>
  <si>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</si>
  <si>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</si>
  <si>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</si>
  <si>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</si>
  <si>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</si>
  <si>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</si>
  <si>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</si>
  <si>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</si>
  <si>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</si>
  <si>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</si>
  <si>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</si>
  <si>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</si>
  <si>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</si>
  <si>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</si>
  <si>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</si>
  <si>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</si>
  <si>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</si>
  <si>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</si>
  <si>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</si>
  <si>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</si>
  <si>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</si>
  <si>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</si>
  <si>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</si>
  <si>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</si>
  <si>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</si>
  <si>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</si>
  <si>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</si>
  <si>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</si>
  <si>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</si>
  <si>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</si>
  <si>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</si>
  <si>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</si>
  <si>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</si>
  <si>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</si>
  <si>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兵庫県景気動向指数一致系列(2024.12)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</si>
  <si>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兵庫県景気動向指数遅行系列(2024.12)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</si>
  <si>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107.7</t>
  </si>
  <si>
    <t>86.9</t>
  </si>
  <si>
    <t>89.6</t>
  </si>
  <si>
    <t>92.6</t>
  </si>
  <si>
    <t>94.1</t>
  </si>
  <si>
    <t>96.0</t>
  </si>
  <si>
    <t>95.8</t>
  </si>
  <si>
    <t>95.5</t>
  </si>
  <si>
    <t>97.5</t>
  </si>
  <si>
    <t>98.2</t>
  </si>
  <si>
    <t>98.1</t>
  </si>
  <si>
    <t>98.6</t>
  </si>
  <si>
    <t>102.3</t>
  </si>
  <si>
    <t>105.6</t>
  </si>
  <si>
    <t>108.5</t>
  </si>
  <si>
    <t>2024_7-9</t>
    <phoneticPr fontId="2"/>
  </si>
  <si>
    <t>2024.7-9</t>
    <phoneticPr fontId="2"/>
  </si>
  <si>
    <t>2次QE(24/12/9)</t>
    <rPh sb="1" eb="2">
      <t>ツギ</t>
    </rPh>
    <phoneticPr fontId="2"/>
  </si>
  <si>
    <t>2024_7-9</t>
  </si>
  <si>
    <t>2024.7-9</t>
  </si>
  <si>
    <t>2次QE(24/12/9)</t>
  </si>
  <si>
    <t>― 2025年1月分(速報) ―</t>
    <phoneticPr fontId="2"/>
  </si>
  <si>
    <t>2025年</t>
    <rPh sb="4" eb="5">
      <t>ネン</t>
    </rPh>
    <phoneticPr fontId="8"/>
  </si>
  <si>
    <r>
      <t>2025年1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</si>
  <si>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次回（2025年2月(速報)）公表予定日</t>
    <phoneticPr fontId="8"/>
  </si>
  <si>
    <t>2025年5月2日(金）</t>
    <rPh sb="4" eb="5">
      <t>ネン</t>
    </rPh>
    <rPh sb="6" eb="7">
      <t>ガツ</t>
    </rPh>
    <rPh sb="8" eb="9">
      <t>ニチ</t>
    </rPh>
    <rPh sb="10" eb="11">
      <t>キン</t>
    </rPh>
    <phoneticPr fontId="2"/>
  </si>
  <si>
    <t>令和7年</t>
    <rPh sb="0" eb="2">
      <t>レイワ</t>
    </rPh>
    <phoneticPr fontId="6"/>
  </si>
  <si>
    <t>兵庫県景気動向指数先行系列(2025.1)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</si>
  <si>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兵庫CLI は改善傾向</t>
    <rPh sb="0" eb="2">
      <t>ヒョウゴ</t>
    </rPh>
    <rPh sb="7" eb="9">
      <t>カイゼン</t>
    </rPh>
    <rPh sb="9" eb="11">
      <t>ケイコウ</t>
    </rPh>
    <phoneticPr fontId="8"/>
  </si>
  <si>
    <t xml:space="preserve">  2025年1月の兵庫CLI（景気先行指数）は 99.93 であり、前月差(+0.15ポイント、2か月連続プラス)、前年同月差(+1.21ポイント、4か月連続プラス)であった。兵庫県の先行トレンド(2025年4月～5月頃）は、改善の動きが見られる。</t>
    <rPh sb="51" eb="52">
      <t>ゲツ</t>
    </rPh>
    <rPh sb="52" eb="54">
      <t>レンゾク</t>
    </rPh>
    <rPh sb="77" eb="78">
      <t>ゲツ</t>
    </rPh>
    <rPh sb="78" eb="80">
      <t>レンゾク</t>
    </rPh>
    <rPh sb="114" eb="116">
      <t>カイゼン</t>
    </rPh>
    <rPh sb="117" eb="118">
      <t>ウゴ</t>
    </rPh>
    <rPh sb="120" eb="121">
      <t>ミ</t>
    </rPh>
    <phoneticPr fontId="2"/>
  </si>
  <si>
    <t>Composite0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</si>
</sst>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871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0" fillId="0" borderId="18" xfId="0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0" fillId="7" borderId="2" xfId="1" applyNumberFormat="1" applyFont="1" applyFill="1" applyBorder="1">
      <alignment vertical="center"/>
    </xf>
    <xf numFmtId="38" fontId="0" fillId="7" borderId="16" xfId="1" applyFont="1" applyFill="1" applyBorder="1">
      <alignment vertical="center"/>
    </xf>
    <xf numFmtId="38" fontId="0" fillId="7" borderId="17" xfId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55" fillId="4" borderId="12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4" borderId="34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38" fontId="9" fillId="7" borderId="32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2" borderId="25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9" fillId="7" borderId="21" xfId="1" applyNumberFormat="1" applyFont="1" applyFill="1" applyBorder="1" applyAlignment="1">
      <alignment horizontal="right"/>
    </xf>
    <xf numFmtId="176" fontId="9" fillId="7" borderId="32" xfId="1" applyNumberFormat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0" fillId="2" borderId="26" xfId="0" applyFill="1" applyBorder="1" applyAlignment="1"/>
    <xf numFmtId="0" fontId="0" fillId="0" borderId="49" xfId="0" applyBorder="1" applyAlignment="1"/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178" fontId="39" fillId="2" borderId="0" xfId="0" applyNumberFormat="1" applyFont="1" applyFill="1" applyAlignment="1"/>
    <xf numFmtId="0" fontId="39" fillId="2" borderId="35" xfId="0" applyFont="1" applyFill="1" applyBorder="1" applyAlignment="1">
      <alignment horizontal="center"/>
    </xf>
    <xf numFmtId="0" fontId="39" fillId="2" borderId="32" xfId="0" applyFont="1" applyFill="1" applyBorder="1" applyAlignment="1"/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180" fontId="39" fillId="2" borderId="57" xfId="1" applyNumberFormat="1" applyFont="1" applyFill="1" applyBorder="1" applyAlignment="1"/>
    <xf numFmtId="0" fontId="0" fillId="4" borderId="0" xfId="0" applyFill="1" applyAlignment="1"/>
    <xf numFmtId="0" fontId="25" fillId="2" borderId="0" xfId="0" applyFont="1" applyFill="1" applyAlignment="1">
      <alignment horizontal="center" vertical="center"/>
    </xf>
    <xf numFmtId="178" fontId="39" fillId="2" borderId="1" xfId="0" applyNumberFormat="1" applyFont="1" applyFill="1" applyBorder="1" applyAlignment="1"/>
    <xf numFmtId="178" fontId="39" fillId="2" borderId="2" xfId="0" applyNumberFormat="1" applyFont="1" applyFill="1" applyBorder="1" applyAlignment="1"/>
    <xf numFmtId="0" fontId="25" fillId="2" borderId="20" xfId="0" applyFont="1" applyFill="1" applyBorder="1" applyAlignment="1">
      <alignment horizontal="center" vertical="center"/>
    </xf>
    <xf numFmtId="0" fontId="0" fillId="2" borderId="21" xfId="0" applyFill="1" applyBorder="1" applyAlignment="1">
      <alignment wrapText="1"/>
    </xf>
    <xf numFmtId="0" fontId="39" fillId="2" borderId="10" xfId="0" applyFont="1" applyFill="1" applyBorder="1" applyAlignment="1"/>
    <xf numFmtId="0" fontId="39" fillId="2" borderId="20" xfId="0" applyFont="1" applyFill="1" applyBorder="1" applyAlignment="1"/>
    <xf numFmtId="40" fontId="0" fillId="0" borderId="0" xfId="1" applyNumberFormat="1" applyFont="1" applyAlignment="1"/>
    <xf numFmtId="2" fontId="0" fillId="2" borderId="0" xfId="0" applyNumberFormat="1" applyFill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178" fontId="16" fillId="2" borderId="16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76" fontId="55" fillId="7" borderId="0" xfId="14" applyNumberFormat="1" applyFont="1" applyFill="1" applyBorder="1" applyAlignment="1">
      <alignment vertical="center" shrinkToFit="1"/>
    </xf>
    <xf numFmtId="189" fontId="55" fillId="7" borderId="18" xfId="0" applyNumberFormat="1" applyFont="1" applyFill="1" applyBorder="1" applyAlignment="1">
      <alignment vertical="center" shrinkToFit="1"/>
    </xf>
    <xf numFmtId="189" fontId="55" fillId="7" borderId="0" xfId="0" applyNumberFormat="1" applyFont="1" applyFill="1">
      <alignment vertic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12" fillId="2" borderId="18" xfId="14" quotePrefix="1" applyNumberFormat="1" applyFont="1" applyFill="1" applyBorder="1" applyAlignment="1">
      <alignment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38" fontId="64" fillId="4" borderId="0" xfId="1" applyFont="1" applyFill="1" applyBorder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180" fontId="39" fillId="2" borderId="16" xfId="1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7" fontId="54" fillId="4" borderId="1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4" borderId="21" xfId="0" applyFont="1" applyFill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40" fontId="9" fillId="4" borderId="36" xfId="1" applyNumberFormat="1" applyFont="1" applyFill="1" applyBorder="1" applyAlignment="1"/>
    <xf numFmtId="180" fontId="39" fillId="2" borderId="33" xfId="5" applyNumberFormat="1" applyFont="1" applyFill="1" applyBorder="1"/>
    <xf numFmtId="180" fontId="39" fillId="2" borderId="53" xfId="1" applyNumberFormat="1" applyFont="1" applyFill="1" applyBorder="1" applyAlignment="1"/>
    <xf numFmtId="180" fontId="39" fillId="2" borderId="58" xfId="1" applyNumberFormat="1" applyFont="1" applyFill="1" applyBorder="1" applyAlignment="1"/>
    <xf numFmtId="180" fontId="39" fillId="2" borderId="34" xfId="1" applyNumberFormat="1" applyFont="1" applyFill="1" applyBorder="1" applyAlignment="1"/>
    <xf numFmtId="180" fontId="39" fillId="2" borderId="60" xfId="1" applyNumberFormat="1" applyFont="1" applyFill="1" applyBorder="1" applyAlignment="1"/>
    <xf numFmtId="0" fontId="39" fillId="2" borderId="34" xfId="0" applyFont="1" applyFill="1" applyBorder="1" applyAlignment="1">
      <alignment horizontal="center" vertical="center"/>
    </xf>
    <xf numFmtId="0" fontId="16" fillId="2" borderId="60" xfId="0" applyFont="1" applyFill="1" applyBorder="1" applyAlignment="1">
      <alignment horizontal="center" vertical="center"/>
    </xf>
    <xf numFmtId="2" fontId="16" fillId="0" borderId="16" xfId="0" applyNumberFormat="1" applyFont="1" applyBorder="1">
      <alignment vertical="center"/>
    </xf>
    <xf numFmtId="2" fontId="16" fillId="0" borderId="35" xfId="0" applyNumberFormat="1" applyFont="1" applyBorder="1">
      <alignment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0" fillId="0" borderId="36" xfId="0" applyBorder="1" applyAlignment="1"/>
    <xf numFmtId="0" fontId="16" fillId="4" borderId="36" xfId="0" applyFont="1" applyFill="1" applyBorder="1" applyAlignment="1">
      <alignment horizontal="center" vertical="center"/>
    </xf>
    <xf numFmtId="0" fontId="0" fillId="2" borderId="53" xfId="0" applyFill="1" applyBorder="1" applyAlignment="1"/>
    <xf numFmtId="2" fontId="16" fillId="2" borderId="10" xfId="0" applyNumberFormat="1" applyFont="1" applyFill="1" applyBorder="1">
      <alignment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180" fontId="39" fillId="2" borderId="70" xfId="1" applyNumberFormat="1" applyFont="1" applyFill="1" applyBorder="1" applyAlignment="1"/>
    <xf numFmtId="180" fontId="39" fillId="2" borderId="52" xfId="1" applyNumberFormat="1" applyFont="1" applyFill="1" applyBorder="1" applyAlignment="1"/>
    <xf numFmtId="0" fontId="16" fillId="0" borderId="22" xfId="0" applyFont="1" applyBorder="1">
      <alignment vertical="center"/>
    </xf>
    <xf numFmtId="0" fontId="16" fillId="0" borderId="63" xfId="0" applyFont="1" applyBorder="1">
      <alignment vertical="center"/>
    </xf>
    <xf numFmtId="0" fontId="16" fillId="2" borderId="10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/>
    </xf>
    <xf numFmtId="0" fontId="16" fillId="0" borderId="7" xfId="0" applyFont="1" applyBorder="1">
      <alignment vertical="center"/>
    </xf>
    <xf numFmtId="0" fontId="16" fillId="0" borderId="24" xfId="0" applyFont="1" applyBorder="1">
      <alignment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0" fontId="63" fillId="2" borderId="0" xfId="0" applyFont="1" applyFill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0" fillId="0" borderId="0" xfId="0" applyBorder="1" applyAlignment="1"/>
    <xf numFmtId="187" fontId="0" fillId="0" borderId="0" xfId="0" applyNumberFormat="1" applyBorder="1" applyAlignment="1"/>
    <xf numFmtId="187" fontId="0" fillId="4" borderId="0" xfId="0" applyNumberFormat="1" applyFill="1" applyBorder="1" applyAlignment="1"/>
    <xf numFmtId="177" fontId="0" fillId="0" borderId="1" xfId="1" applyNumberFormat="1" applyFont="1" applyBorder="1" applyAlignment="1"/>
    <xf numFmtId="0" fontId="0" fillId="2" borderId="0" xfId="0" applyFill="1" applyBorder="1" applyAlignment="1">
      <alignment horizontal="center"/>
    </xf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178" fontId="39" fillId="2" borderId="0" xfId="0" applyNumberFormat="1" applyFont="1" applyFill="1" applyBorder="1" applyAlignment="1"/>
    <xf numFmtId="2" fontId="0" fillId="0" borderId="0" xfId="0" applyNumberFormat="1" applyBorder="1" applyAlignment="1"/>
    <xf numFmtId="0" fontId="0" fillId="0" borderId="0" xfId="0" applyBorder="1">
      <alignment vertical="center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'1_CLI概況'!$K$4:$K$77</c:f>
              <c:strCache>
                <c:ptCount val="74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</c:strCache>
            </c:strRef>
          </c:cat>
          <c:val>
            <c:numRef>
              <c:f>'1_CLI概況'!$L$4:$L$76</c:f>
              <c:numCache>
                <c:formatCode>#,##0.00_);[Red]\(#,##0.00\)</c:formatCode>
                <c:ptCount val="73"/>
                <c:pt idx="0">
                  <c:v>100.74504039502467</c:v>
                </c:pt>
                <c:pt idx="1">
                  <c:v>100.60337960926326</c:v>
                </c:pt>
                <c:pt idx="2">
                  <c:v>100.47000485007437</c:v>
                </c:pt>
                <c:pt idx="3">
                  <c:v>100.40079078948513</c:v>
                </c:pt>
                <c:pt idx="4">
                  <c:v>100.35168893159857</c:v>
                </c:pt>
                <c:pt idx="5">
                  <c:v>100.32650517168751</c:v>
                </c:pt>
                <c:pt idx="6">
                  <c:v>100.27035627977219</c:v>
                </c:pt>
                <c:pt idx="7">
                  <c:v>100.1472294900631</c:v>
                </c:pt>
                <c:pt idx="8">
                  <c:v>99.941198846152929</c:v>
                </c:pt>
                <c:pt idx="9">
                  <c:v>99.592344388877663</c:v>
                </c:pt>
                <c:pt idx="10">
                  <c:v>99.200899627964688</c:v>
                </c:pt>
                <c:pt idx="11">
                  <c:v>98.76994867443986</c:v>
                </c:pt>
                <c:pt idx="12">
                  <c:v>98.244526365281828</c:v>
                </c:pt>
                <c:pt idx="13">
                  <c:v>97.617053665040686</c:v>
                </c:pt>
                <c:pt idx="14">
                  <c:v>96.999756977038672</c:v>
                </c:pt>
                <c:pt idx="15">
                  <c:v>96.44163952872556</c:v>
                </c:pt>
                <c:pt idx="16">
                  <c:v>96.099729001875517</c:v>
                </c:pt>
                <c:pt idx="17">
                  <c:v>96.039687714942787</c:v>
                </c:pt>
                <c:pt idx="18">
                  <c:v>96.277237379935727</c:v>
                </c:pt>
                <c:pt idx="19">
                  <c:v>96.765353437048489</c:v>
                </c:pt>
                <c:pt idx="20">
                  <c:v>97.420409428036692</c:v>
                </c:pt>
                <c:pt idx="21">
                  <c:v>98.081565022913068</c:v>
                </c:pt>
                <c:pt idx="22">
                  <c:v>98.704476409638545</c:v>
                </c:pt>
                <c:pt idx="23">
                  <c:v>99.25943653860115</c:v>
                </c:pt>
                <c:pt idx="24">
                  <c:v>99.725514192244788</c:v>
                </c:pt>
                <c:pt idx="25">
                  <c:v>100.10142533905501</c:v>
                </c:pt>
                <c:pt idx="26">
                  <c:v>100.3890376526107</c:v>
                </c:pt>
                <c:pt idx="27">
                  <c:v>100.58858149288469</c:v>
                </c:pt>
                <c:pt idx="28">
                  <c:v>100.69372219485551</c:v>
                </c:pt>
                <c:pt idx="29">
                  <c:v>100.70982997086477</c:v>
                </c:pt>
                <c:pt idx="30">
                  <c:v>100.66939913803535</c:v>
                </c:pt>
                <c:pt idx="31">
                  <c:v>100.59842848068074</c:v>
                </c:pt>
                <c:pt idx="32">
                  <c:v>100.52911303876574</c:v>
                </c:pt>
                <c:pt idx="33">
                  <c:v>100.51591365766792</c:v>
                </c:pt>
                <c:pt idx="34">
                  <c:v>100.55054974215187</c:v>
                </c:pt>
                <c:pt idx="35">
                  <c:v>100.61886033754264</c:v>
                </c:pt>
                <c:pt idx="36">
                  <c:v>100.72525257644111</c:v>
                </c:pt>
                <c:pt idx="37">
                  <c:v>100.88515653007354</c:v>
                </c:pt>
                <c:pt idx="38">
                  <c:v>101.08516640882111</c:v>
                </c:pt>
                <c:pt idx="39">
                  <c:v>101.25324085084783</c:v>
                </c:pt>
                <c:pt idx="40">
                  <c:v>101.35431198078885</c:v>
                </c:pt>
                <c:pt idx="41">
                  <c:v>101.43470681881045</c:v>
                </c:pt>
                <c:pt idx="42">
                  <c:v>101.46926737474924</c:v>
                </c:pt>
                <c:pt idx="43">
                  <c:v>101.46989969456256</c:v>
                </c:pt>
                <c:pt idx="44">
                  <c:v>101.44192437537343</c:v>
                </c:pt>
                <c:pt idx="45">
                  <c:v>101.40670142311716</c:v>
                </c:pt>
                <c:pt idx="46">
                  <c:v>101.30696699056726</c:v>
                </c:pt>
                <c:pt idx="47">
                  <c:v>101.14129767307058</c:v>
                </c:pt>
                <c:pt idx="48">
                  <c:v>100.94116135070078</c:v>
                </c:pt>
                <c:pt idx="49">
                  <c:v>100.71154069403359</c:v>
                </c:pt>
                <c:pt idx="50">
                  <c:v>100.54216102570881</c:v>
                </c:pt>
                <c:pt idx="51">
                  <c:v>100.42371757815542</c:v>
                </c:pt>
                <c:pt idx="52">
                  <c:v>100.33140055564449</c:v>
                </c:pt>
                <c:pt idx="53">
                  <c:v>100.25487525518582</c:v>
                </c:pt>
                <c:pt idx="54">
                  <c:v>100.20191361119618</c:v>
                </c:pt>
                <c:pt idx="55">
                  <c:v>100.09325448195672</c:v>
                </c:pt>
                <c:pt idx="56">
                  <c:v>99.908976318179029</c:v>
                </c:pt>
                <c:pt idx="57">
                  <c:v>99.637032879206771</c:v>
                </c:pt>
                <c:pt idx="58">
                  <c:v>99.272450163704718</c:v>
                </c:pt>
                <c:pt idx="59">
                  <c:v>98.954822526826931</c:v>
                </c:pt>
                <c:pt idx="60">
                  <c:v>98.727289895975346</c:v>
                </c:pt>
                <c:pt idx="61">
                  <c:v>98.665895348462698</c:v>
                </c:pt>
                <c:pt idx="62">
                  <c:v>98.758210452527706</c:v>
                </c:pt>
                <c:pt idx="63">
                  <c:v>98.972884268517333</c:v>
                </c:pt>
                <c:pt idx="64">
                  <c:v>99.251456436031049</c:v>
                </c:pt>
                <c:pt idx="65">
                  <c:v>99.516013569965139</c:v>
                </c:pt>
                <c:pt idx="66">
                  <c:v>99.711380124932887</c:v>
                </c:pt>
                <c:pt idx="67">
                  <c:v>99.807660995187945</c:v>
                </c:pt>
                <c:pt idx="68">
                  <c:v>99.864478326111055</c:v>
                </c:pt>
                <c:pt idx="69">
                  <c:v>99.769470705488715</c:v>
                </c:pt>
                <c:pt idx="70">
                  <c:v>99.713802741217435</c:v>
                </c:pt>
                <c:pt idx="71">
                  <c:v>99.771233926297469</c:v>
                </c:pt>
                <c:pt idx="72">
                  <c:v>99.925830500369514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'1_CLI概況'!$K$4:$K$77</c:f>
              <c:strCache>
                <c:ptCount val="74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</c:strCache>
            </c:strRef>
          </c:cat>
          <c:val>
            <c:numRef>
              <c:f>'1_CLI概況'!$M$4:$M$77</c:f>
              <c:numCache>
                <c:formatCode>#,##0.00_);[Red]\(#,##0.00\)</c:formatCode>
                <c:ptCount val="74"/>
                <c:pt idx="0">
                  <c:v>100.27</c:v>
                </c:pt>
                <c:pt idx="1">
                  <c:v>100.19</c:v>
                </c:pt>
                <c:pt idx="2">
                  <c:v>100.13</c:v>
                </c:pt>
                <c:pt idx="3">
                  <c:v>100.07</c:v>
                </c:pt>
                <c:pt idx="4">
                  <c:v>100</c:v>
                </c:pt>
                <c:pt idx="5">
                  <c:v>99.92</c:v>
                </c:pt>
                <c:pt idx="6">
                  <c:v>99.82</c:v>
                </c:pt>
                <c:pt idx="7">
                  <c:v>99.72</c:v>
                </c:pt>
                <c:pt idx="8">
                  <c:v>99.6</c:v>
                </c:pt>
                <c:pt idx="9">
                  <c:v>99.45</c:v>
                </c:pt>
                <c:pt idx="10">
                  <c:v>99.28</c:v>
                </c:pt>
                <c:pt idx="11">
                  <c:v>99.09</c:v>
                </c:pt>
                <c:pt idx="12">
                  <c:v>98.86</c:v>
                </c:pt>
                <c:pt idx="13">
                  <c:v>98.6</c:v>
                </c:pt>
                <c:pt idx="14">
                  <c:v>98.02</c:v>
                </c:pt>
                <c:pt idx="15">
                  <c:v>97.42</c:v>
                </c:pt>
                <c:pt idx="16">
                  <c:v>96.99</c:v>
                </c:pt>
                <c:pt idx="17">
                  <c:v>97.17</c:v>
                </c:pt>
                <c:pt idx="18">
                  <c:v>97.82</c:v>
                </c:pt>
                <c:pt idx="19">
                  <c:v>98.26</c:v>
                </c:pt>
                <c:pt idx="20">
                  <c:v>98.56</c:v>
                </c:pt>
                <c:pt idx="21">
                  <c:v>98.82</c:v>
                </c:pt>
                <c:pt idx="22">
                  <c:v>99.1</c:v>
                </c:pt>
                <c:pt idx="23">
                  <c:v>99.37</c:v>
                </c:pt>
                <c:pt idx="24">
                  <c:v>99.64</c:v>
                </c:pt>
                <c:pt idx="25">
                  <c:v>99.92</c:v>
                </c:pt>
                <c:pt idx="26">
                  <c:v>100.17</c:v>
                </c:pt>
                <c:pt idx="27">
                  <c:v>100.4</c:v>
                </c:pt>
                <c:pt idx="28">
                  <c:v>100.57</c:v>
                </c:pt>
                <c:pt idx="29">
                  <c:v>100.67</c:v>
                </c:pt>
                <c:pt idx="30">
                  <c:v>100.71</c:v>
                </c:pt>
                <c:pt idx="31">
                  <c:v>100.69</c:v>
                </c:pt>
                <c:pt idx="32">
                  <c:v>100.66</c:v>
                </c:pt>
                <c:pt idx="33">
                  <c:v>100.64</c:v>
                </c:pt>
                <c:pt idx="34">
                  <c:v>100.62</c:v>
                </c:pt>
                <c:pt idx="35">
                  <c:v>100.62</c:v>
                </c:pt>
                <c:pt idx="36">
                  <c:v>100.62</c:v>
                </c:pt>
                <c:pt idx="37">
                  <c:v>100.6</c:v>
                </c:pt>
                <c:pt idx="38">
                  <c:v>100.57</c:v>
                </c:pt>
                <c:pt idx="39">
                  <c:v>100.54</c:v>
                </c:pt>
                <c:pt idx="40">
                  <c:v>100.51</c:v>
                </c:pt>
                <c:pt idx="41">
                  <c:v>100.47</c:v>
                </c:pt>
                <c:pt idx="42">
                  <c:v>100.42</c:v>
                </c:pt>
                <c:pt idx="43">
                  <c:v>100.37</c:v>
                </c:pt>
                <c:pt idx="44">
                  <c:v>100.3</c:v>
                </c:pt>
                <c:pt idx="45">
                  <c:v>100.22</c:v>
                </c:pt>
                <c:pt idx="46">
                  <c:v>100.15</c:v>
                </c:pt>
                <c:pt idx="47">
                  <c:v>100.09</c:v>
                </c:pt>
                <c:pt idx="48">
                  <c:v>100.05</c:v>
                </c:pt>
                <c:pt idx="49">
                  <c:v>100.03</c:v>
                </c:pt>
                <c:pt idx="50">
                  <c:v>100.03</c:v>
                </c:pt>
                <c:pt idx="51">
                  <c:v>100.03</c:v>
                </c:pt>
                <c:pt idx="52">
                  <c:v>100.05</c:v>
                </c:pt>
                <c:pt idx="53">
                  <c:v>100.07</c:v>
                </c:pt>
                <c:pt idx="54">
                  <c:v>100.08</c:v>
                </c:pt>
                <c:pt idx="55">
                  <c:v>100.09</c:v>
                </c:pt>
                <c:pt idx="56">
                  <c:v>100.08</c:v>
                </c:pt>
                <c:pt idx="57">
                  <c:v>100.05</c:v>
                </c:pt>
                <c:pt idx="58">
                  <c:v>100</c:v>
                </c:pt>
                <c:pt idx="59">
                  <c:v>99.96</c:v>
                </c:pt>
                <c:pt idx="60">
                  <c:v>99.96</c:v>
                </c:pt>
                <c:pt idx="61">
                  <c:v>99.99</c:v>
                </c:pt>
                <c:pt idx="62">
                  <c:v>100.03</c:v>
                </c:pt>
                <c:pt idx="63">
                  <c:v>100.08</c:v>
                </c:pt>
                <c:pt idx="64">
                  <c:v>100.13</c:v>
                </c:pt>
                <c:pt idx="65">
                  <c:v>100.15</c:v>
                </c:pt>
                <c:pt idx="66">
                  <c:v>100.14</c:v>
                </c:pt>
                <c:pt idx="67">
                  <c:v>100.11</c:v>
                </c:pt>
                <c:pt idx="68">
                  <c:v>100.07</c:v>
                </c:pt>
                <c:pt idx="69">
                  <c:v>100</c:v>
                </c:pt>
                <c:pt idx="70">
                  <c:v>99.93</c:v>
                </c:pt>
                <c:pt idx="71">
                  <c:v>99.85</c:v>
                </c:pt>
                <c:pt idx="72">
                  <c:v>99.79</c:v>
                </c:pt>
                <c:pt idx="73">
                  <c:v>99.72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'1_CLI概況'!$K$4:$K$77</c:f>
              <c:strCache>
                <c:ptCount val="74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</c:strCache>
            </c:strRef>
          </c:cat>
          <c:val>
            <c:numRef>
              <c:f>'1_CLI概況'!$N$4:$N$76</c:f>
              <c:numCache>
                <c:formatCode>#,##0.00_);[Red]\(#,##0.00\)</c:formatCode>
                <c:ptCount val="73"/>
                <c:pt idx="0">
                  <c:v>100.76569345440976</c:v>
                </c:pt>
                <c:pt idx="1">
                  <c:v>100.6950966202549</c:v>
                </c:pt>
                <c:pt idx="2">
                  <c:v>100.70222527981308</c:v>
                </c:pt>
                <c:pt idx="3">
                  <c:v>100.86742512804442</c:v>
                </c:pt>
                <c:pt idx="4">
                  <c:v>101.10993919381394</c:v>
                </c:pt>
                <c:pt idx="5">
                  <c:v>101.29681912302746</c:v>
                </c:pt>
                <c:pt idx="6">
                  <c:v>101.24443743356001</c:v>
                </c:pt>
                <c:pt idx="7">
                  <c:v>101.04455590485672</c:v>
                </c:pt>
                <c:pt idx="8">
                  <c:v>100.77152953166224</c:v>
                </c:pt>
                <c:pt idx="9">
                  <c:v>100.37903633529841</c:v>
                </c:pt>
                <c:pt idx="10">
                  <c:v>99.909645719553225</c:v>
                </c:pt>
                <c:pt idx="11">
                  <c:v>99.357519577297381</c:v>
                </c:pt>
                <c:pt idx="12">
                  <c:v>98.6751600075185</c:v>
                </c:pt>
                <c:pt idx="13">
                  <c:v>97.882900832230007</c:v>
                </c:pt>
                <c:pt idx="14">
                  <c:v>97.012717156267911</c:v>
                </c:pt>
                <c:pt idx="15">
                  <c:v>96.193659127430763</c:v>
                </c:pt>
                <c:pt idx="16">
                  <c:v>95.693987265394981</c:v>
                </c:pt>
                <c:pt idx="17">
                  <c:v>95.656204858871291</c:v>
                </c:pt>
                <c:pt idx="18">
                  <c:v>95.987805450154141</c:v>
                </c:pt>
                <c:pt idx="19">
                  <c:v>96.568247336116926</c:v>
                </c:pt>
                <c:pt idx="20">
                  <c:v>97.338577668798862</c:v>
                </c:pt>
                <c:pt idx="21">
                  <c:v>98.14186586053745</c:v>
                </c:pt>
                <c:pt idx="22">
                  <c:v>98.905536346050113</c:v>
                </c:pt>
                <c:pt idx="23">
                  <c:v>99.622483830675378</c:v>
                </c:pt>
                <c:pt idx="24">
                  <c:v>100.2458374273002</c:v>
                </c:pt>
                <c:pt idx="25">
                  <c:v>100.71548844440412</c:v>
                </c:pt>
                <c:pt idx="26">
                  <c:v>101.04018910774114</c:v>
                </c:pt>
                <c:pt idx="27">
                  <c:v>101.20532990612703</c:v>
                </c:pt>
                <c:pt idx="28">
                  <c:v>101.2137784042996</c:v>
                </c:pt>
                <c:pt idx="29">
                  <c:v>101.08801151130633</c:v>
                </c:pt>
                <c:pt idx="30">
                  <c:v>100.87446043300018</c:v>
                </c:pt>
                <c:pt idx="31">
                  <c:v>100.66920107136467</c:v>
                </c:pt>
                <c:pt idx="32">
                  <c:v>100.55861103880679</c:v>
                </c:pt>
                <c:pt idx="33">
                  <c:v>100.58580224155661</c:v>
                </c:pt>
                <c:pt idx="34">
                  <c:v>100.72541481505942</c:v>
                </c:pt>
                <c:pt idx="35">
                  <c:v>100.89387416579402</c:v>
                </c:pt>
                <c:pt idx="36">
                  <c:v>101.07447893042367</c:v>
                </c:pt>
                <c:pt idx="37">
                  <c:v>101.22018692043505</c:v>
                </c:pt>
                <c:pt idx="38">
                  <c:v>101.35380127860914</c:v>
                </c:pt>
                <c:pt idx="39">
                  <c:v>101.43623648759409</c:v>
                </c:pt>
                <c:pt idx="40">
                  <c:v>101.44821531943113</c:v>
                </c:pt>
                <c:pt idx="41">
                  <c:v>101.42106520727289</c:v>
                </c:pt>
                <c:pt idx="42">
                  <c:v>101.34754999701174</c:v>
                </c:pt>
                <c:pt idx="43">
                  <c:v>101.23415394612395</c:v>
                </c:pt>
                <c:pt idx="44">
                  <c:v>101.06142711897269</c:v>
                </c:pt>
                <c:pt idx="45">
                  <c:v>100.84467505591688</c:v>
                </c:pt>
                <c:pt idx="46">
                  <c:v>100.61515177789617</c:v>
                </c:pt>
                <c:pt idx="47">
                  <c:v>100.38128514681229</c:v>
                </c:pt>
                <c:pt idx="48">
                  <c:v>100.18296883731536</c:v>
                </c:pt>
                <c:pt idx="49">
                  <c:v>100.04221401944143</c:v>
                </c:pt>
                <c:pt idx="50">
                  <c:v>99.949491713413835</c:v>
                </c:pt>
                <c:pt idx="51">
                  <c:v>99.901718940002681</c:v>
                </c:pt>
                <c:pt idx="52">
                  <c:v>99.879512746625721</c:v>
                </c:pt>
                <c:pt idx="53">
                  <c:v>99.868746788628442</c:v>
                </c:pt>
                <c:pt idx="54">
                  <c:v>99.862987877052078</c:v>
                </c:pt>
                <c:pt idx="55">
                  <c:v>99.839133257491511</c:v>
                </c:pt>
                <c:pt idx="56">
                  <c:v>99.772377567263248</c:v>
                </c:pt>
                <c:pt idx="57">
                  <c:v>99.665674382749103</c:v>
                </c:pt>
                <c:pt idx="58">
                  <c:v>99.518405787354098</c:v>
                </c:pt>
                <c:pt idx="59">
                  <c:v>99.346040734122539</c:v>
                </c:pt>
                <c:pt idx="60">
                  <c:v>99.167382270769124</c:v>
                </c:pt>
                <c:pt idx="61">
                  <c:v>99.101538709094385</c:v>
                </c:pt>
                <c:pt idx="62">
                  <c:v>99.182899268559311</c:v>
                </c:pt>
                <c:pt idx="63">
                  <c:v>99.417825025994645</c:v>
                </c:pt>
                <c:pt idx="64">
                  <c:v>99.704021259558743</c:v>
                </c:pt>
                <c:pt idx="65">
                  <c:v>99.912175059498452</c:v>
                </c:pt>
                <c:pt idx="66">
                  <c:v>100.06513774166299</c:v>
                </c:pt>
                <c:pt idx="67">
                  <c:v>100.07279756066525</c:v>
                </c:pt>
                <c:pt idx="68">
                  <c:v>100.07375196580921</c:v>
                </c:pt>
                <c:pt idx="69">
                  <c:v>100.06245892264192</c:v>
                </c:pt>
                <c:pt idx="70">
                  <c:v>100.05047147767648</c:v>
                </c:pt>
                <c:pt idx="71">
                  <c:v>100.07956214739146</c:v>
                </c:pt>
                <c:pt idx="72">
                  <c:v>100.09808782670918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'10_2大阪'!$M$4:$M$88</c:f>
              <c:numCache>
                <c:formatCode>0.00</c:formatCode>
                <c:ptCount val="85"/>
                <c:pt idx="0">
                  <c:v>99.162347500956258</c:v>
                </c:pt>
                <c:pt idx="1">
                  <c:v>99.591977267578926</c:v>
                </c:pt>
                <c:pt idx="2">
                  <c:v>99.960975157960931</c:v>
                </c:pt>
                <c:pt idx="3">
                  <c:v>100.22715410988809</c:v>
                </c:pt>
                <c:pt idx="4">
                  <c:v>100.38269311233772</c:v>
                </c:pt>
                <c:pt idx="5">
                  <c:v>100.41840705069299</c:v>
                </c:pt>
                <c:pt idx="6">
                  <c:v>100.4558571406296</c:v>
                </c:pt>
                <c:pt idx="7">
                  <c:v>100.52409290564519</c:v>
                </c:pt>
                <c:pt idx="8">
                  <c:v>100.61799424948583</c:v>
                </c:pt>
                <c:pt idx="9">
                  <c:v>100.77185545979067</c:v>
                </c:pt>
                <c:pt idx="10">
                  <c:v>100.81288910901596</c:v>
                </c:pt>
                <c:pt idx="11">
                  <c:v>100.7084077525187</c:v>
                </c:pt>
                <c:pt idx="12">
                  <c:v>100.59134085324779</c:v>
                </c:pt>
                <c:pt idx="13">
                  <c:v>100.54546220044648</c:v>
                </c:pt>
                <c:pt idx="14">
                  <c:v>100.61183023581894</c:v>
                </c:pt>
                <c:pt idx="15">
                  <c:v>100.89427443153123</c:v>
                </c:pt>
                <c:pt idx="16">
                  <c:v>101.33817421368333</c:v>
                </c:pt>
                <c:pt idx="17">
                  <c:v>101.75525192004164</c:v>
                </c:pt>
                <c:pt idx="18">
                  <c:v>101.89243127571737</c:v>
                </c:pt>
                <c:pt idx="19">
                  <c:v>101.79604700152028</c:v>
                </c:pt>
                <c:pt idx="20">
                  <c:v>101.50857866083196</c:v>
                </c:pt>
                <c:pt idx="21">
                  <c:v>101.00469646422852</c:v>
                </c:pt>
                <c:pt idx="22">
                  <c:v>100.35728229080016</c:v>
                </c:pt>
                <c:pt idx="23">
                  <c:v>99.578522709938298</c:v>
                </c:pt>
                <c:pt idx="24">
                  <c:v>98.625871250744552</c:v>
                </c:pt>
                <c:pt idx="25">
                  <c:v>97.549908372034409</c:v>
                </c:pt>
                <c:pt idx="26">
                  <c:v>96.414121938943538</c:v>
                </c:pt>
                <c:pt idx="27">
                  <c:v>95.389194261687578</c:v>
                </c:pt>
                <c:pt idx="28">
                  <c:v>94.832392734235839</c:v>
                </c:pt>
                <c:pt idx="29">
                  <c:v>94.906863043571718</c:v>
                </c:pt>
                <c:pt idx="30">
                  <c:v>95.44061994657082</c:v>
                </c:pt>
                <c:pt idx="31">
                  <c:v>96.245593591403974</c:v>
                </c:pt>
                <c:pt idx="32">
                  <c:v>97.255748565805689</c:v>
                </c:pt>
                <c:pt idx="33">
                  <c:v>98.291062917637376</c:v>
                </c:pt>
                <c:pt idx="34">
                  <c:v>99.262026254810024</c:v>
                </c:pt>
                <c:pt idx="35">
                  <c:v>100.16808887541626</c:v>
                </c:pt>
                <c:pt idx="36">
                  <c:v>100.96208791473902</c:v>
                </c:pt>
                <c:pt idx="37">
                  <c:v>101.52626226091435</c:v>
                </c:pt>
                <c:pt idx="38">
                  <c:v>101.86194456446728</c:v>
                </c:pt>
                <c:pt idx="39">
                  <c:v>101.95932994651329</c:v>
                </c:pt>
                <c:pt idx="40">
                  <c:v>101.83888420072569</c:v>
                </c:pt>
                <c:pt idx="41">
                  <c:v>101.54926808706011</c:v>
                </c:pt>
                <c:pt idx="42">
                  <c:v>101.17382651643098</c:v>
                </c:pt>
                <c:pt idx="43">
                  <c:v>100.84524808543559</c:v>
                </c:pt>
                <c:pt idx="44">
                  <c:v>100.65290901475035</c:v>
                </c:pt>
                <c:pt idx="45">
                  <c:v>100.63787012829683</c:v>
                </c:pt>
                <c:pt idx="46">
                  <c:v>100.75301226148058</c:v>
                </c:pt>
                <c:pt idx="47">
                  <c:v>100.87200977236714</c:v>
                </c:pt>
                <c:pt idx="48">
                  <c:v>100.96876339726687</c:v>
                </c:pt>
                <c:pt idx="49">
                  <c:v>100.9987016811609</c:v>
                </c:pt>
                <c:pt idx="50">
                  <c:v>101.01453427606421</c:v>
                </c:pt>
                <c:pt idx="51">
                  <c:v>100.99161007326514</c:v>
                </c:pt>
                <c:pt idx="52">
                  <c:v>100.91723005943659</c:v>
                </c:pt>
                <c:pt idx="53">
                  <c:v>100.83946583933802</c:v>
                </c:pt>
                <c:pt idx="54">
                  <c:v>100.76891835843666</c:v>
                </c:pt>
                <c:pt idx="55">
                  <c:v>100.7052512011398</c:v>
                </c:pt>
                <c:pt idx="56">
                  <c:v>100.61068894215411</c:v>
                </c:pt>
                <c:pt idx="57">
                  <c:v>100.485844698183</c:v>
                </c:pt>
                <c:pt idx="58">
                  <c:v>100.36104269323616</c:v>
                </c:pt>
                <c:pt idx="59">
                  <c:v>100.23602069777144</c:v>
                </c:pt>
                <c:pt idx="60">
                  <c:v>100.14671377520828</c:v>
                </c:pt>
                <c:pt idx="61">
                  <c:v>100.09276262774135</c:v>
                </c:pt>
                <c:pt idx="62">
                  <c:v>100.05966259693039</c:v>
                </c:pt>
                <c:pt idx="63">
                  <c:v>100.05618829157923</c:v>
                </c:pt>
                <c:pt idx="64">
                  <c:v>100.07285534617378</c:v>
                </c:pt>
                <c:pt idx="65">
                  <c:v>100.09471939884298</c:v>
                </c:pt>
                <c:pt idx="66">
                  <c:v>100.1011529779896</c:v>
                </c:pt>
                <c:pt idx="67">
                  <c:v>100.05628529417544</c:v>
                </c:pt>
                <c:pt idx="68">
                  <c:v>99.946676719111196</c:v>
                </c:pt>
                <c:pt idx="69">
                  <c:v>99.794776920656489</c:v>
                </c:pt>
                <c:pt idx="70">
                  <c:v>99.620971436524343</c:v>
                </c:pt>
                <c:pt idx="71">
                  <c:v>99.434766151217616</c:v>
                </c:pt>
                <c:pt idx="72">
                  <c:v>99.240579911977065</c:v>
                </c:pt>
                <c:pt idx="73">
                  <c:v>99.164830535066301</c:v>
                </c:pt>
                <c:pt idx="74">
                  <c:v>99.236963583535442</c:v>
                </c:pt>
                <c:pt idx="75">
                  <c:v>99.470709111349322</c:v>
                </c:pt>
                <c:pt idx="76">
                  <c:v>99.78827690398289</c:v>
                </c:pt>
                <c:pt idx="77">
                  <c:v>100.05144858725286</c:v>
                </c:pt>
                <c:pt idx="78">
                  <c:v>100.25388758622306</c:v>
                </c:pt>
                <c:pt idx="79">
                  <c:v>100.26735401291896</c:v>
                </c:pt>
                <c:pt idx="80">
                  <c:v>100.22960581598801</c:v>
                </c:pt>
                <c:pt idx="81">
                  <c:v>100.10382970505189</c:v>
                </c:pt>
                <c:pt idx="82">
                  <c:v>99.932647928151027</c:v>
                </c:pt>
                <c:pt idx="83">
                  <c:v>99.773820205056325</c:v>
                </c:pt>
                <c:pt idx="84">
                  <c:v>99.587755079490663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'10_2大阪'!$N$4:$N$88</c:f>
              <c:numCache>
                <c:formatCode>#,##0.00_);[Red]\(#,##0.00\)</c:formatCode>
                <c:ptCount val="85"/>
                <c:pt idx="0">
                  <c:v>98.715012864440581</c:v>
                </c:pt>
                <c:pt idx="1">
                  <c:v>98.97566134534199</c:v>
                </c:pt>
                <c:pt idx="2">
                  <c:v>99.225502307560717</c:v>
                </c:pt>
                <c:pt idx="3">
                  <c:v>99.435253036457169</c:v>
                </c:pt>
                <c:pt idx="4">
                  <c:v>99.603376810562338</c:v>
                </c:pt>
                <c:pt idx="5">
                  <c:v>99.749311643187696</c:v>
                </c:pt>
                <c:pt idx="6">
                  <c:v>99.923697882406728</c:v>
                </c:pt>
                <c:pt idx="7">
                  <c:v>100.16248113404578</c:v>
                </c:pt>
                <c:pt idx="8">
                  <c:v>100.46881372519343</c:v>
                </c:pt>
                <c:pt idx="9">
                  <c:v>100.83192547108455</c:v>
                </c:pt>
                <c:pt idx="10">
                  <c:v>101.15527040818837</c:v>
                </c:pt>
                <c:pt idx="11">
                  <c:v>101.36984441828619</c:v>
                </c:pt>
                <c:pt idx="12">
                  <c:v>101.50639421693418</c:v>
                </c:pt>
                <c:pt idx="13">
                  <c:v>101.60393907870271</c:v>
                </c:pt>
                <c:pt idx="14">
                  <c:v>101.69836926410071</c:v>
                </c:pt>
                <c:pt idx="15">
                  <c:v>101.81454707773011</c:v>
                </c:pt>
                <c:pt idx="16">
                  <c:v>101.96543830231633</c:v>
                </c:pt>
                <c:pt idx="17">
                  <c:v>102.10514620289071</c:v>
                </c:pt>
                <c:pt idx="18">
                  <c:v>102.21092687348035</c:v>
                </c:pt>
                <c:pt idx="19">
                  <c:v>102.26645782217241</c:v>
                </c:pt>
                <c:pt idx="20">
                  <c:v>102.25481003949014</c:v>
                </c:pt>
                <c:pt idx="21">
                  <c:v>102.17359440579466</c:v>
                </c:pt>
                <c:pt idx="22">
                  <c:v>102.00641286051221</c:v>
                </c:pt>
                <c:pt idx="23">
                  <c:v>101.7122442087518</c:v>
                </c:pt>
                <c:pt idx="24">
                  <c:v>101.18767922820994</c:v>
                </c:pt>
                <c:pt idx="25">
                  <c:v>100.44156194061421</c:v>
                </c:pt>
                <c:pt idx="26">
                  <c:v>99.474469701245724</c:v>
                </c:pt>
                <c:pt idx="27">
                  <c:v>98.390734147460151</c:v>
                </c:pt>
                <c:pt idx="28">
                  <c:v>97.400492000629882</c:v>
                </c:pt>
                <c:pt idx="29">
                  <c:v>96.687848121952541</c:v>
                </c:pt>
                <c:pt idx="30">
                  <c:v>96.333704354642506</c:v>
                </c:pt>
                <c:pt idx="31">
                  <c:v>96.301894160763993</c:v>
                </c:pt>
                <c:pt idx="32">
                  <c:v>96.520260831603977</c:v>
                </c:pt>
                <c:pt idx="33">
                  <c:v>96.873685873697838</c:v>
                </c:pt>
                <c:pt idx="34">
                  <c:v>97.262186137627737</c:v>
                </c:pt>
                <c:pt idx="35">
                  <c:v>97.69330983543864</c:v>
                </c:pt>
                <c:pt idx="36">
                  <c:v>98.133842528228115</c:v>
                </c:pt>
                <c:pt idx="37">
                  <c:v>98.504840086914086</c:v>
                </c:pt>
                <c:pt idx="38">
                  <c:v>98.814818117140518</c:v>
                </c:pt>
                <c:pt idx="39">
                  <c:v>99.075040414192586</c:v>
                </c:pt>
                <c:pt idx="40">
                  <c:v>99.282304656030846</c:v>
                </c:pt>
                <c:pt idx="41">
                  <c:v>99.43379549635155</c:v>
                </c:pt>
                <c:pt idx="42">
                  <c:v>99.531685238623353</c:v>
                </c:pt>
                <c:pt idx="43">
                  <c:v>99.615300534984215</c:v>
                </c:pt>
                <c:pt idx="44">
                  <c:v>99.730520369946632</c:v>
                </c:pt>
                <c:pt idx="45">
                  <c:v>99.845212469874326</c:v>
                </c:pt>
                <c:pt idx="46">
                  <c:v>99.932571141834103</c:v>
                </c:pt>
                <c:pt idx="47">
                  <c:v>99.956962652301868</c:v>
                </c:pt>
                <c:pt idx="48">
                  <c:v>99.936547615530827</c:v>
                </c:pt>
                <c:pt idx="49">
                  <c:v>99.893685892849376</c:v>
                </c:pt>
                <c:pt idx="50">
                  <c:v>99.850802076219054</c:v>
                </c:pt>
                <c:pt idx="51">
                  <c:v>99.823052385970115</c:v>
                </c:pt>
                <c:pt idx="52">
                  <c:v>99.854556200973008</c:v>
                </c:pt>
                <c:pt idx="53">
                  <c:v>99.99451315653036</c:v>
                </c:pt>
                <c:pt idx="54">
                  <c:v>100.15684590017463</c:v>
                </c:pt>
                <c:pt idx="55">
                  <c:v>100.28290987428026</c:v>
                </c:pt>
                <c:pt idx="56">
                  <c:v>100.35407796909199</c:v>
                </c:pt>
                <c:pt idx="57">
                  <c:v>100.39168696567046</c:v>
                </c:pt>
                <c:pt idx="58">
                  <c:v>100.38470074366003</c:v>
                </c:pt>
                <c:pt idx="59">
                  <c:v>100.32876463182352</c:v>
                </c:pt>
                <c:pt idx="60">
                  <c:v>100.25342115627531</c:v>
                </c:pt>
                <c:pt idx="61">
                  <c:v>100.2163502764289</c:v>
                </c:pt>
                <c:pt idx="62">
                  <c:v>100.25237015319031</c:v>
                </c:pt>
                <c:pt idx="63">
                  <c:v>100.33958375165128</c:v>
                </c:pt>
                <c:pt idx="64">
                  <c:v>100.45856273187047</c:v>
                </c:pt>
                <c:pt idx="65">
                  <c:v>100.60530466875184</c:v>
                </c:pt>
                <c:pt idx="66">
                  <c:v>100.77912591789323</c:v>
                </c:pt>
                <c:pt idx="67">
                  <c:v>100.93662294729235</c:v>
                </c:pt>
                <c:pt idx="68">
                  <c:v>101.05337270266678</c:v>
                </c:pt>
                <c:pt idx="69">
                  <c:v>101.07870343700388</c:v>
                </c:pt>
                <c:pt idx="70">
                  <c:v>101.0443679129272</c:v>
                </c:pt>
                <c:pt idx="71">
                  <c:v>100.98210741705485</c:v>
                </c:pt>
                <c:pt idx="72">
                  <c:v>100.88405766650327</c:v>
                </c:pt>
                <c:pt idx="73">
                  <c:v>100.77074908686626</c:v>
                </c:pt>
                <c:pt idx="74">
                  <c:v>100.66254834043022</c:v>
                </c:pt>
                <c:pt idx="75">
                  <c:v>100.54337869193748</c:v>
                </c:pt>
                <c:pt idx="76">
                  <c:v>100.41989387166251</c:v>
                </c:pt>
                <c:pt idx="77">
                  <c:v>100.27692000056054</c:v>
                </c:pt>
                <c:pt idx="78">
                  <c:v>100.10771650583175</c:v>
                </c:pt>
                <c:pt idx="79">
                  <c:v>99.901296321539604</c:v>
                </c:pt>
                <c:pt idx="80">
                  <c:v>99.747783451033442</c:v>
                </c:pt>
                <c:pt idx="81">
                  <c:v>99.639771540593742</c:v>
                </c:pt>
                <c:pt idx="82">
                  <c:v>99.545660060954447</c:v>
                </c:pt>
                <c:pt idx="83">
                  <c:v>99.47798397636754</c:v>
                </c:pt>
                <c:pt idx="84">
                  <c:v>99.411052559994189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'10_3京都'!$M$4:$M$88</c:f>
              <c:numCache>
                <c:formatCode>0.00</c:formatCode>
                <c:ptCount val="85"/>
                <c:pt idx="0">
                  <c:v>99.809021647853612</c:v>
                </c:pt>
                <c:pt idx="1">
                  <c:v>100.21547958299935</c:v>
                </c:pt>
                <c:pt idx="2">
                  <c:v>100.60181154717638</c:v>
                </c:pt>
                <c:pt idx="3">
                  <c:v>100.91486280375211</c:v>
                </c:pt>
                <c:pt idx="4">
                  <c:v>101.12051249126026</c:v>
                </c:pt>
                <c:pt idx="5">
                  <c:v>101.21331403463674</c:v>
                </c:pt>
                <c:pt idx="6">
                  <c:v>101.26050262582497</c:v>
                </c:pt>
                <c:pt idx="7">
                  <c:v>101.26283973001992</c:v>
                </c:pt>
                <c:pt idx="8">
                  <c:v>101.23495685854796</c:v>
                </c:pt>
                <c:pt idx="9">
                  <c:v>101.24373693890946</c:v>
                </c:pt>
                <c:pt idx="10">
                  <c:v>101.196825186033</c:v>
                </c:pt>
                <c:pt idx="11">
                  <c:v>101.09126546528937</c:v>
                </c:pt>
                <c:pt idx="12">
                  <c:v>101.01922965899955</c:v>
                </c:pt>
                <c:pt idx="13">
                  <c:v>101.01964492210526</c:v>
                </c:pt>
                <c:pt idx="14">
                  <c:v>101.09805820851594</c:v>
                </c:pt>
                <c:pt idx="15">
                  <c:v>101.30160040311536</c:v>
                </c:pt>
                <c:pt idx="16">
                  <c:v>101.50350410143125</c:v>
                </c:pt>
                <c:pt idx="17">
                  <c:v>101.61242451781267</c:v>
                </c:pt>
                <c:pt idx="18">
                  <c:v>101.46796439086913</c:v>
                </c:pt>
                <c:pt idx="19">
                  <c:v>101.16451205842964</c:v>
                </c:pt>
                <c:pt idx="20">
                  <c:v>100.80973068007579</c:v>
                </c:pt>
                <c:pt idx="21">
                  <c:v>100.39484568234282</c:v>
                </c:pt>
                <c:pt idx="22">
                  <c:v>99.975121085917237</c:v>
                </c:pt>
                <c:pt idx="23">
                  <c:v>99.553123764244475</c:v>
                </c:pt>
                <c:pt idx="24">
                  <c:v>99.057526096230589</c:v>
                </c:pt>
                <c:pt idx="25">
                  <c:v>98.420984514293508</c:v>
                </c:pt>
                <c:pt idx="26">
                  <c:v>97.589408256699471</c:v>
                </c:pt>
                <c:pt idx="27">
                  <c:v>96.701388031545306</c:v>
                </c:pt>
                <c:pt idx="28">
                  <c:v>95.983833162706546</c:v>
                </c:pt>
                <c:pt idx="29">
                  <c:v>95.625682365836141</c:v>
                </c:pt>
                <c:pt idx="30">
                  <c:v>95.662143909334176</c:v>
                </c:pt>
                <c:pt idx="31">
                  <c:v>96.028623702844527</c:v>
                </c:pt>
                <c:pt idx="32">
                  <c:v>96.640097715121641</c:v>
                </c:pt>
                <c:pt idx="33">
                  <c:v>97.332349483590519</c:v>
                </c:pt>
                <c:pt idx="34">
                  <c:v>98.02818461012042</c:v>
                </c:pt>
                <c:pt idx="35">
                  <c:v>98.702531812644921</c:v>
                </c:pt>
                <c:pt idx="36">
                  <c:v>99.277610650660264</c:v>
                </c:pt>
                <c:pt idx="37">
                  <c:v>99.745000591021522</c:v>
                </c:pt>
                <c:pt idx="38">
                  <c:v>100.12789780499759</c:v>
                </c:pt>
                <c:pt idx="39">
                  <c:v>100.42052995812095</c:v>
                </c:pt>
                <c:pt idx="40">
                  <c:v>100.58652618599463</c:v>
                </c:pt>
                <c:pt idx="41">
                  <c:v>100.59943264797155</c:v>
                </c:pt>
                <c:pt idx="42">
                  <c:v>100.47106825038671</c:v>
                </c:pt>
                <c:pt idx="43">
                  <c:v>100.281693495574</c:v>
                </c:pt>
                <c:pt idx="44">
                  <c:v>100.13051381694089</c:v>
                </c:pt>
                <c:pt idx="45">
                  <c:v>100.08390466862107</c:v>
                </c:pt>
                <c:pt idx="46">
                  <c:v>100.15567251054624</c:v>
                </c:pt>
                <c:pt idx="47">
                  <c:v>100.28727532109835</c:v>
                </c:pt>
                <c:pt idx="48">
                  <c:v>100.47309949113017</c:v>
                </c:pt>
                <c:pt idx="49">
                  <c:v>100.6632726176135</c:v>
                </c:pt>
                <c:pt idx="50">
                  <c:v>100.84659336890181</c:v>
                </c:pt>
                <c:pt idx="51">
                  <c:v>100.95831828022067</c:v>
                </c:pt>
                <c:pt idx="52">
                  <c:v>100.99490469320209</c:v>
                </c:pt>
                <c:pt idx="53">
                  <c:v>100.99482738950022</c:v>
                </c:pt>
                <c:pt idx="54">
                  <c:v>100.96144030844791</c:v>
                </c:pt>
                <c:pt idx="55">
                  <c:v>100.914785033725</c:v>
                </c:pt>
                <c:pt idx="56">
                  <c:v>100.82432525178572</c:v>
                </c:pt>
                <c:pt idx="57">
                  <c:v>100.70924707170576</c:v>
                </c:pt>
                <c:pt idx="58">
                  <c:v>100.55070631914273</c:v>
                </c:pt>
                <c:pt idx="59">
                  <c:v>100.37211189130754</c:v>
                </c:pt>
                <c:pt idx="60">
                  <c:v>100.21554666849882</c:v>
                </c:pt>
                <c:pt idx="61">
                  <c:v>100.10510047688307</c:v>
                </c:pt>
                <c:pt idx="62">
                  <c:v>100.03039652453836</c:v>
                </c:pt>
                <c:pt idx="63">
                  <c:v>99.987892621772119</c:v>
                </c:pt>
                <c:pt idx="64">
                  <c:v>99.919498197427259</c:v>
                </c:pt>
                <c:pt idx="65">
                  <c:v>99.862669635230603</c:v>
                </c:pt>
                <c:pt idx="66">
                  <c:v>99.852762684223833</c:v>
                </c:pt>
                <c:pt idx="67">
                  <c:v>99.839380057580655</c:v>
                </c:pt>
                <c:pt idx="68">
                  <c:v>99.787526914860692</c:v>
                </c:pt>
                <c:pt idx="69">
                  <c:v>99.654142210484281</c:v>
                </c:pt>
                <c:pt idx="70">
                  <c:v>99.4113581623145</c:v>
                </c:pt>
                <c:pt idx="71">
                  <c:v>99.116946675361277</c:v>
                </c:pt>
                <c:pt idx="72">
                  <c:v>98.857937897953221</c:v>
                </c:pt>
                <c:pt idx="73">
                  <c:v>98.806977754006382</c:v>
                </c:pt>
                <c:pt idx="74">
                  <c:v>98.994023071173871</c:v>
                </c:pt>
                <c:pt idx="75">
                  <c:v>99.407561210744049</c:v>
                </c:pt>
                <c:pt idx="76">
                  <c:v>99.868691506201984</c:v>
                </c:pt>
                <c:pt idx="77">
                  <c:v>100.22100521294401</c:v>
                </c:pt>
                <c:pt idx="78">
                  <c:v>100.52111333156014</c:v>
                </c:pt>
                <c:pt idx="79">
                  <c:v>100.69784225372703</c:v>
                </c:pt>
                <c:pt idx="80">
                  <c:v>100.87035516894593</c:v>
                </c:pt>
                <c:pt idx="81">
                  <c:v>101.02140459438419</c:v>
                </c:pt>
                <c:pt idx="82">
                  <c:v>101.12083077905996</c:v>
                </c:pt>
                <c:pt idx="83">
                  <c:v>101.22090132106803</c:v>
                </c:pt>
                <c:pt idx="84">
                  <c:v>101.31973540330809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'10_3京都'!$N$4:$N$88</c:f>
              <c:numCache>
                <c:formatCode>#,##0.00_);[Red]\(#,##0.00\)</c:formatCode>
                <c:ptCount val="85"/>
                <c:pt idx="0">
                  <c:v>100.37980974518078</c:v>
                </c:pt>
                <c:pt idx="1">
                  <c:v>100.62264993758791</c:v>
                </c:pt>
                <c:pt idx="2">
                  <c:v>100.85799754696615</c:v>
                </c:pt>
                <c:pt idx="3">
                  <c:v>101.05106266143596</c:v>
                </c:pt>
                <c:pt idx="4">
                  <c:v>101.18917932277792</c:v>
                </c:pt>
                <c:pt idx="5">
                  <c:v>101.26399692426621</c:v>
                </c:pt>
                <c:pt idx="6">
                  <c:v>101.28690020949691</c:v>
                </c:pt>
                <c:pt idx="7">
                  <c:v>101.27089937888741</c:v>
                </c:pt>
                <c:pt idx="8">
                  <c:v>101.210857573339</c:v>
                </c:pt>
                <c:pt idx="9">
                  <c:v>101.1208021672647</c:v>
                </c:pt>
                <c:pt idx="10">
                  <c:v>101.01270288287481</c:v>
                </c:pt>
                <c:pt idx="11">
                  <c:v>100.9097123858871</c:v>
                </c:pt>
                <c:pt idx="12">
                  <c:v>100.84051616746349</c:v>
                </c:pt>
                <c:pt idx="13">
                  <c:v>100.82606671168151</c:v>
                </c:pt>
                <c:pt idx="14">
                  <c:v>100.8618424378126</c:v>
                </c:pt>
                <c:pt idx="15">
                  <c:v>100.94033813173237</c:v>
                </c:pt>
                <c:pt idx="16">
                  <c:v>101.03852176690407</c:v>
                </c:pt>
                <c:pt idx="17">
                  <c:v>101.12474035259218</c:v>
                </c:pt>
                <c:pt idx="18">
                  <c:v>101.16573614286574</c:v>
                </c:pt>
                <c:pt idx="19">
                  <c:v>101.13848944456187</c:v>
                </c:pt>
                <c:pt idx="20">
                  <c:v>101.04449214745871</c:v>
                </c:pt>
                <c:pt idx="21">
                  <c:v>100.8762482504021</c:v>
                </c:pt>
                <c:pt idx="22">
                  <c:v>100.6524210759201</c:v>
                </c:pt>
                <c:pt idx="23">
                  <c:v>100.37924408552642</c:v>
                </c:pt>
                <c:pt idx="24">
                  <c:v>100.02241647673178</c:v>
                </c:pt>
                <c:pt idx="25">
                  <c:v>99.559207039997517</c:v>
                </c:pt>
                <c:pt idx="26">
                  <c:v>98.995347722644695</c:v>
                </c:pt>
                <c:pt idx="27">
                  <c:v>98.370535900411454</c:v>
                </c:pt>
                <c:pt idx="28">
                  <c:v>97.758685145632498</c:v>
                </c:pt>
                <c:pt idx="29">
                  <c:v>97.253634634768204</c:v>
                </c:pt>
                <c:pt idx="30">
                  <c:v>96.908788835480991</c:v>
                </c:pt>
                <c:pt idx="31">
                  <c:v>96.753502182251111</c:v>
                </c:pt>
                <c:pt idx="32">
                  <c:v>96.765447741642845</c:v>
                </c:pt>
                <c:pt idx="33">
                  <c:v>96.907773321375672</c:v>
                </c:pt>
                <c:pt idx="34">
                  <c:v>97.134681164003567</c:v>
                </c:pt>
                <c:pt idx="35">
                  <c:v>97.415039445546739</c:v>
                </c:pt>
                <c:pt idx="36">
                  <c:v>97.722926863654834</c:v>
                </c:pt>
                <c:pt idx="37">
                  <c:v>98.031732088586267</c:v>
                </c:pt>
                <c:pt idx="38">
                  <c:v>98.325022172405426</c:v>
                </c:pt>
                <c:pt idx="39">
                  <c:v>98.593332197724763</c:v>
                </c:pt>
                <c:pt idx="40">
                  <c:v>98.8021331226672</c:v>
                </c:pt>
                <c:pt idx="41">
                  <c:v>98.936346502030304</c:v>
                </c:pt>
                <c:pt idx="42">
                  <c:v>98.993742745525068</c:v>
                </c:pt>
                <c:pt idx="43">
                  <c:v>98.999290295533555</c:v>
                </c:pt>
                <c:pt idx="44">
                  <c:v>98.999099718126047</c:v>
                </c:pt>
                <c:pt idx="45">
                  <c:v>99.029244365194131</c:v>
                </c:pt>
                <c:pt idx="46">
                  <c:v>99.111017679751583</c:v>
                </c:pt>
                <c:pt idx="47">
                  <c:v>99.244911366959315</c:v>
                </c:pt>
                <c:pt idx="48">
                  <c:v>99.433778964390669</c:v>
                </c:pt>
                <c:pt idx="49">
                  <c:v>99.659155481314869</c:v>
                </c:pt>
                <c:pt idx="50">
                  <c:v>99.899029744662045</c:v>
                </c:pt>
                <c:pt idx="51">
                  <c:v>100.14151039664569</c:v>
                </c:pt>
                <c:pt idx="52">
                  <c:v>100.35647819452365</c:v>
                </c:pt>
                <c:pt idx="53">
                  <c:v>100.58296158815995</c:v>
                </c:pt>
                <c:pt idx="54">
                  <c:v>100.80464060144784</c:v>
                </c:pt>
                <c:pt idx="55">
                  <c:v>100.99748140021636</c:v>
                </c:pt>
                <c:pt idx="56">
                  <c:v>101.13986104911405</c:v>
                </c:pt>
                <c:pt idx="57">
                  <c:v>101.22499800408993</c:v>
                </c:pt>
                <c:pt idx="58">
                  <c:v>101.25220210422988</c:v>
                </c:pt>
                <c:pt idx="59">
                  <c:v>101.23856969718123</c:v>
                </c:pt>
                <c:pt idx="60">
                  <c:v>101.20448779350022</c:v>
                </c:pt>
                <c:pt idx="61">
                  <c:v>101.17580834798687</c:v>
                </c:pt>
                <c:pt idx="62">
                  <c:v>101.14318271900466</c:v>
                </c:pt>
                <c:pt idx="63">
                  <c:v>101.10683155131767</c:v>
                </c:pt>
                <c:pt idx="64">
                  <c:v>101.0493923213977</c:v>
                </c:pt>
                <c:pt idx="65">
                  <c:v>100.96923436182843</c:v>
                </c:pt>
                <c:pt idx="66">
                  <c:v>100.86498507887113</c:v>
                </c:pt>
                <c:pt idx="67">
                  <c:v>100.74565861761774</c:v>
                </c:pt>
                <c:pt idx="68">
                  <c:v>100.60853451118146</c:v>
                </c:pt>
                <c:pt idx="69">
                  <c:v>100.4585053294408</c:v>
                </c:pt>
                <c:pt idx="70">
                  <c:v>100.29352385226744</c:v>
                </c:pt>
                <c:pt idx="71">
                  <c:v>100.12632491340084</c:v>
                </c:pt>
                <c:pt idx="72">
                  <c:v>99.991616090789449</c:v>
                </c:pt>
                <c:pt idx="73">
                  <c:v>99.938865800397267</c:v>
                </c:pt>
                <c:pt idx="74">
                  <c:v>99.966111666533081</c:v>
                </c:pt>
                <c:pt idx="75">
                  <c:v>100.04148511279125</c:v>
                </c:pt>
                <c:pt idx="76">
                  <c:v>100.10677744877958</c:v>
                </c:pt>
                <c:pt idx="77">
                  <c:v>100.14450260467044</c:v>
                </c:pt>
                <c:pt idx="78">
                  <c:v>100.17485832601835</c:v>
                </c:pt>
                <c:pt idx="79">
                  <c:v>100.19890306610741</c:v>
                </c:pt>
                <c:pt idx="80">
                  <c:v>100.24306404750669</c:v>
                </c:pt>
                <c:pt idx="81">
                  <c:v>100.27718541879045</c:v>
                </c:pt>
                <c:pt idx="82">
                  <c:v>100.28124400902644</c:v>
                </c:pt>
                <c:pt idx="83">
                  <c:v>100.25693452631126</c:v>
                </c:pt>
                <c:pt idx="84">
                  <c:v>100.202229078958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'10_4滋賀'!$M$4:$M$88</c:f>
              <c:numCache>
                <c:formatCode>0.00</c:formatCode>
                <c:ptCount val="85"/>
                <c:pt idx="0">
                  <c:v>99.386099574544019</c:v>
                </c:pt>
                <c:pt idx="1">
                  <c:v>99.746563656323858</c:v>
                </c:pt>
                <c:pt idx="2">
                  <c:v>100.0737070364026</c:v>
                </c:pt>
                <c:pt idx="3">
                  <c:v>100.34397917452044</c:v>
                </c:pt>
                <c:pt idx="4">
                  <c:v>100.58698720661805</c:v>
                </c:pt>
                <c:pt idx="5">
                  <c:v>100.77026530371056</c:v>
                </c:pt>
                <c:pt idx="6">
                  <c:v>100.9547578794952</c:v>
                </c:pt>
                <c:pt idx="7">
                  <c:v>101.13738790551761</c:v>
                </c:pt>
                <c:pt idx="8">
                  <c:v>101.28743652502789</c:v>
                </c:pt>
                <c:pt idx="9">
                  <c:v>101.40456414448835</c:v>
                </c:pt>
                <c:pt idx="10">
                  <c:v>101.39271626353</c:v>
                </c:pt>
                <c:pt idx="11">
                  <c:v>101.26665821562536</c:v>
                </c:pt>
                <c:pt idx="12">
                  <c:v>101.09538086385275</c:v>
                </c:pt>
                <c:pt idx="13">
                  <c:v>100.92120782369634</c:v>
                </c:pt>
                <c:pt idx="14">
                  <c:v>100.79781828580941</c:v>
                </c:pt>
                <c:pt idx="15">
                  <c:v>100.79479549205352</c:v>
                </c:pt>
                <c:pt idx="16">
                  <c:v>100.83807647289309</c:v>
                </c:pt>
                <c:pt idx="17">
                  <c:v>100.85514701600214</c:v>
                </c:pt>
                <c:pt idx="18">
                  <c:v>100.69296643493935</c:v>
                </c:pt>
                <c:pt idx="19">
                  <c:v>100.4295769722424</c:v>
                </c:pt>
                <c:pt idx="20">
                  <c:v>100.14538758776587</c:v>
                </c:pt>
                <c:pt idx="21">
                  <c:v>99.769766616924926</c:v>
                </c:pt>
                <c:pt idx="22">
                  <c:v>99.355096162377535</c:v>
                </c:pt>
                <c:pt idx="23">
                  <c:v>98.933813962156478</c:v>
                </c:pt>
                <c:pt idx="24">
                  <c:v>98.473730514354216</c:v>
                </c:pt>
                <c:pt idx="25">
                  <c:v>97.952136139650307</c:v>
                </c:pt>
                <c:pt idx="26">
                  <c:v>97.359768977780035</c:v>
                </c:pt>
                <c:pt idx="27">
                  <c:v>96.789509589411466</c:v>
                </c:pt>
                <c:pt idx="28">
                  <c:v>96.419269235908402</c:v>
                </c:pt>
                <c:pt idx="29">
                  <c:v>96.346754365218132</c:v>
                </c:pt>
                <c:pt idx="30">
                  <c:v>96.543663696778751</c:v>
                </c:pt>
                <c:pt idx="31">
                  <c:v>96.937382252026907</c:v>
                </c:pt>
                <c:pt idx="32">
                  <c:v>97.510848814852395</c:v>
                </c:pt>
                <c:pt idx="33">
                  <c:v>98.155497921886848</c:v>
                </c:pt>
                <c:pt idx="34">
                  <c:v>98.767170126460826</c:v>
                </c:pt>
                <c:pt idx="35">
                  <c:v>99.326695400514481</c:v>
                </c:pt>
                <c:pt idx="36">
                  <c:v>99.819739845872874</c:v>
                </c:pt>
                <c:pt idx="37">
                  <c:v>100.20305741393105</c:v>
                </c:pt>
                <c:pt idx="38">
                  <c:v>100.48295858737529</c:v>
                </c:pt>
                <c:pt idx="39">
                  <c:v>100.66869665945562</c:v>
                </c:pt>
                <c:pt idx="40">
                  <c:v>100.71650140503729</c:v>
                </c:pt>
                <c:pt idx="41">
                  <c:v>100.62099179771194</c:v>
                </c:pt>
                <c:pt idx="42">
                  <c:v>100.40939998370591</c:v>
                </c:pt>
                <c:pt idx="43">
                  <c:v>100.16920139549271</c:v>
                </c:pt>
                <c:pt idx="44">
                  <c:v>100.04442849701631</c:v>
                </c:pt>
                <c:pt idx="45">
                  <c:v>100.13039660758132</c:v>
                </c:pt>
                <c:pt idx="46">
                  <c:v>100.37883075311872</c:v>
                </c:pt>
                <c:pt idx="47">
                  <c:v>100.73019926349529</c:v>
                </c:pt>
                <c:pt idx="48">
                  <c:v>101.15936593819438</c:v>
                </c:pt>
                <c:pt idx="49">
                  <c:v>101.58150855974107</c:v>
                </c:pt>
                <c:pt idx="50">
                  <c:v>101.92683173124261</c:v>
                </c:pt>
                <c:pt idx="51">
                  <c:v>102.16158022093285</c:v>
                </c:pt>
                <c:pt idx="52">
                  <c:v>102.26421829055982</c:v>
                </c:pt>
                <c:pt idx="53">
                  <c:v>102.26649896877582</c:v>
                </c:pt>
                <c:pt idx="54">
                  <c:v>102.17971666956937</c:v>
                </c:pt>
                <c:pt idx="55">
                  <c:v>101.99634490382891</c:v>
                </c:pt>
                <c:pt idx="56">
                  <c:v>101.69435853598563</c:v>
                </c:pt>
                <c:pt idx="57">
                  <c:v>101.31038961310222</c:v>
                </c:pt>
                <c:pt idx="58">
                  <c:v>100.88199026301552</c:v>
                </c:pt>
                <c:pt idx="59">
                  <c:v>100.40114696653278</c:v>
                </c:pt>
                <c:pt idx="60">
                  <c:v>99.916686387747134</c:v>
                </c:pt>
                <c:pt idx="61">
                  <c:v>99.553355418270044</c:v>
                </c:pt>
                <c:pt idx="62">
                  <c:v>99.344180063607638</c:v>
                </c:pt>
                <c:pt idx="63">
                  <c:v>99.272293330240956</c:v>
                </c:pt>
                <c:pt idx="64">
                  <c:v>99.327413997432046</c:v>
                </c:pt>
                <c:pt idx="65">
                  <c:v>99.447419832827578</c:v>
                </c:pt>
                <c:pt idx="66">
                  <c:v>99.605707694414448</c:v>
                </c:pt>
                <c:pt idx="67">
                  <c:v>99.80461758371257</c:v>
                </c:pt>
                <c:pt idx="68">
                  <c:v>99.907518878240268</c:v>
                </c:pt>
                <c:pt idx="69">
                  <c:v>99.882225702739689</c:v>
                </c:pt>
                <c:pt idx="70">
                  <c:v>99.707579001312013</c:v>
                </c:pt>
                <c:pt idx="71">
                  <c:v>99.397088200761829</c:v>
                </c:pt>
                <c:pt idx="72">
                  <c:v>99.016641375297482</c:v>
                </c:pt>
                <c:pt idx="73">
                  <c:v>98.773749485717303</c:v>
                </c:pt>
                <c:pt idx="74">
                  <c:v>98.802769484080898</c:v>
                </c:pt>
                <c:pt idx="75">
                  <c:v>99.064464853015636</c:v>
                </c:pt>
                <c:pt idx="76">
                  <c:v>99.400953758649763</c:v>
                </c:pt>
                <c:pt idx="77">
                  <c:v>99.699879911121101</c:v>
                </c:pt>
                <c:pt idx="78">
                  <c:v>99.981948187769262</c:v>
                </c:pt>
                <c:pt idx="79">
                  <c:v>100.15023044956452</c:v>
                </c:pt>
                <c:pt idx="80">
                  <c:v>100.31740234711653</c:v>
                </c:pt>
                <c:pt idx="81">
                  <c:v>100.49585083689028</c:v>
                </c:pt>
                <c:pt idx="82">
                  <c:v>100.54839287575591</c:v>
                </c:pt>
                <c:pt idx="83">
                  <c:v>100.49002718132637</c:v>
                </c:pt>
                <c:pt idx="84">
                  <c:v>100.33066667975307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'10_4滋賀'!$N$4:$N$88</c:f>
              <c:numCache>
                <c:formatCode>#,##0.00_);[Red]\(#,##0.00\)</c:formatCode>
                <c:ptCount val="85"/>
                <c:pt idx="0">
                  <c:v>99.626815473204402</c:v>
                </c:pt>
                <c:pt idx="1">
                  <c:v>99.867350015994674</c:v>
                </c:pt>
                <c:pt idx="2">
                  <c:v>100.07486606469048</c:v>
                </c:pt>
                <c:pt idx="3">
                  <c:v>100.19203468064403</c:v>
                </c:pt>
                <c:pt idx="4">
                  <c:v>100.27596380773133</c:v>
                </c:pt>
                <c:pt idx="5">
                  <c:v>100.36893453447028</c:v>
                </c:pt>
                <c:pt idx="6">
                  <c:v>100.48724542457393</c:v>
                </c:pt>
                <c:pt idx="7">
                  <c:v>100.62095476651972</c:v>
                </c:pt>
                <c:pt idx="8">
                  <c:v>100.76171884810601</c:v>
                </c:pt>
                <c:pt idx="9">
                  <c:v>100.89700268381605</c:v>
                </c:pt>
                <c:pt idx="10">
                  <c:v>101.01702471104578</c:v>
                </c:pt>
                <c:pt idx="11">
                  <c:v>101.13745882917144</c:v>
                </c:pt>
                <c:pt idx="12">
                  <c:v>101.25328512236042</c:v>
                </c:pt>
                <c:pt idx="13">
                  <c:v>101.33517663309529</c:v>
                </c:pt>
                <c:pt idx="14">
                  <c:v>101.39132603640677</c:v>
                </c:pt>
                <c:pt idx="15">
                  <c:v>101.42418604242933</c:v>
                </c:pt>
                <c:pt idx="16">
                  <c:v>101.47302425849985</c:v>
                </c:pt>
                <c:pt idx="17">
                  <c:v>101.55949930389487</c:v>
                </c:pt>
                <c:pt idx="18">
                  <c:v>101.63738895585266</c:v>
                </c:pt>
                <c:pt idx="19">
                  <c:v>101.63030187334193</c:v>
                </c:pt>
                <c:pt idx="20">
                  <c:v>101.48681522158176</c:v>
                </c:pt>
                <c:pt idx="21">
                  <c:v>101.16193443497755</c:v>
                </c:pt>
                <c:pt idx="22">
                  <c:v>100.73651058111294</c:v>
                </c:pt>
                <c:pt idx="23">
                  <c:v>100.25322434809196</c:v>
                </c:pt>
                <c:pt idx="24">
                  <c:v>99.693897297889009</c:v>
                </c:pt>
                <c:pt idx="25">
                  <c:v>99.057724500721164</c:v>
                </c:pt>
                <c:pt idx="26">
                  <c:v>98.336393179275333</c:v>
                </c:pt>
                <c:pt idx="27">
                  <c:v>97.621697266779975</c:v>
                </c:pt>
                <c:pt idx="28">
                  <c:v>97.004733494719133</c:v>
                </c:pt>
                <c:pt idx="29">
                  <c:v>96.581245423907234</c:v>
                </c:pt>
                <c:pt idx="30">
                  <c:v>96.440070484759985</c:v>
                </c:pt>
                <c:pt idx="31">
                  <c:v>96.568009711215751</c:v>
                </c:pt>
                <c:pt idx="32">
                  <c:v>96.929913652238326</c:v>
                </c:pt>
                <c:pt idx="33">
                  <c:v>97.374524671500112</c:v>
                </c:pt>
                <c:pt idx="34">
                  <c:v>97.734866929390023</c:v>
                </c:pt>
                <c:pt idx="35">
                  <c:v>98.039088101917883</c:v>
                </c:pt>
                <c:pt idx="36">
                  <c:v>98.333208166423915</c:v>
                </c:pt>
                <c:pt idx="37">
                  <c:v>98.616597423245778</c:v>
                </c:pt>
                <c:pt idx="38">
                  <c:v>98.891761360975579</c:v>
                </c:pt>
                <c:pt idx="39">
                  <c:v>99.174626848670201</c:v>
                </c:pt>
                <c:pt idx="40">
                  <c:v>99.44524941696632</c:v>
                </c:pt>
                <c:pt idx="41">
                  <c:v>99.690523901443896</c:v>
                </c:pt>
                <c:pt idx="42">
                  <c:v>99.860016820341556</c:v>
                </c:pt>
                <c:pt idx="43">
                  <c:v>99.923049847735257</c:v>
                </c:pt>
                <c:pt idx="44">
                  <c:v>99.996592651590817</c:v>
                </c:pt>
                <c:pt idx="45">
                  <c:v>100.14880499994855</c:v>
                </c:pt>
                <c:pt idx="46">
                  <c:v>100.36801301114522</c:v>
                </c:pt>
                <c:pt idx="47">
                  <c:v>100.6116915403551</c:v>
                </c:pt>
                <c:pt idx="48">
                  <c:v>100.84117798227837</c:v>
                </c:pt>
                <c:pt idx="49">
                  <c:v>101.03629669271635</c:v>
                </c:pt>
                <c:pt idx="50">
                  <c:v>101.18882061876074</c:v>
                </c:pt>
                <c:pt idx="51">
                  <c:v>101.30486387633064</c:v>
                </c:pt>
                <c:pt idx="52">
                  <c:v>101.37446985801172</c:v>
                </c:pt>
                <c:pt idx="53">
                  <c:v>101.43270367262815</c:v>
                </c:pt>
                <c:pt idx="54">
                  <c:v>101.45006443572892</c:v>
                </c:pt>
                <c:pt idx="55">
                  <c:v>101.38959263093783</c:v>
                </c:pt>
                <c:pt idx="56">
                  <c:v>101.2367674690145</c:v>
                </c:pt>
                <c:pt idx="57">
                  <c:v>101.0182738290686</c:v>
                </c:pt>
                <c:pt idx="58">
                  <c:v>100.81748745699178</c:v>
                </c:pt>
                <c:pt idx="59">
                  <c:v>100.59154745553191</c:v>
                </c:pt>
                <c:pt idx="60">
                  <c:v>100.31291815350008</c:v>
                </c:pt>
                <c:pt idx="61">
                  <c:v>100.15145244403551</c:v>
                </c:pt>
                <c:pt idx="62">
                  <c:v>100.13558352752527</c:v>
                </c:pt>
                <c:pt idx="63">
                  <c:v>100.19495940708802</c:v>
                </c:pt>
                <c:pt idx="64">
                  <c:v>100.28376945508445</c:v>
                </c:pt>
                <c:pt idx="65">
                  <c:v>100.3244029774187</c:v>
                </c:pt>
                <c:pt idx="66">
                  <c:v>100.29612515843209</c:v>
                </c:pt>
                <c:pt idx="67">
                  <c:v>100.2920688510014</c:v>
                </c:pt>
                <c:pt idx="68">
                  <c:v>100.19418765416999</c:v>
                </c:pt>
                <c:pt idx="69">
                  <c:v>100.00722177479409</c:v>
                </c:pt>
                <c:pt idx="70">
                  <c:v>99.777083119881112</c:v>
                </c:pt>
                <c:pt idx="71">
                  <c:v>99.469442369466833</c:v>
                </c:pt>
                <c:pt idx="72">
                  <c:v>99.11185187799849</c:v>
                </c:pt>
                <c:pt idx="73">
                  <c:v>98.831893158971795</c:v>
                </c:pt>
                <c:pt idx="74">
                  <c:v>98.799003473125666</c:v>
                </c:pt>
                <c:pt idx="75">
                  <c:v>98.937232184316713</c:v>
                </c:pt>
                <c:pt idx="76">
                  <c:v>99.087135813524412</c:v>
                </c:pt>
                <c:pt idx="77">
                  <c:v>99.277637064715961</c:v>
                </c:pt>
                <c:pt idx="78">
                  <c:v>99.549253427986855</c:v>
                </c:pt>
                <c:pt idx="79">
                  <c:v>99.851510869105184</c:v>
                </c:pt>
                <c:pt idx="80">
                  <c:v>100.24864799677312</c:v>
                </c:pt>
                <c:pt idx="81">
                  <c:v>100.72508104137921</c:v>
                </c:pt>
                <c:pt idx="82">
                  <c:v>101.0146248694829</c:v>
                </c:pt>
                <c:pt idx="83">
                  <c:v>101.14557235892033</c:v>
                </c:pt>
                <c:pt idx="84">
                  <c:v>101.18693163853141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'10_5奈良'!$M$4:$M$88</c:f>
              <c:numCache>
                <c:formatCode>0.00</c:formatCode>
                <c:ptCount val="85"/>
                <c:pt idx="0">
                  <c:v>98.937265034547096</c:v>
                </c:pt>
                <c:pt idx="1">
                  <c:v>99.253378609879746</c:v>
                </c:pt>
                <c:pt idx="2">
                  <c:v>99.552946565852423</c:v>
                </c:pt>
                <c:pt idx="3">
                  <c:v>99.820777600158095</c:v>
                </c:pt>
                <c:pt idx="4">
                  <c:v>100.05128876843266</c:v>
                </c:pt>
                <c:pt idx="5">
                  <c:v>100.19143701095601</c:v>
                </c:pt>
                <c:pt idx="6">
                  <c:v>100.32455009157833</c:v>
                </c:pt>
                <c:pt idx="7">
                  <c:v>100.45331072625807</c:v>
                </c:pt>
                <c:pt idx="8">
                  <c:v>100.57720211445115</c:v>
                </c:pt>
                <c:pt idx="9">
                  <c:v>100.75675354605931</c:v>
                </c:pt>
                <c:pt idx="10">
                  <c:v>100.88513106910182</c:v>
                </c:pt>
                <c:pt idx="11">
                  <c:v>100.93981361103508</c:v>
                </c:pt>
                <c:pt idx="12">
                  <c:v>100.95918845454403</c:v>
                </c:pt>
                <c:pt idx="13">
                  <c:v>101.00475060148378</c:v>
                </c:pt>
                <c:pt idx="14">
                  <c:v>101.10168833511574</c:v>
                </c:pt>
                <c:pt idx="15">
                  <c:v>101.31441257920062</c:v>
                </c:pt>
                <c:pt idx="16">
                  <c:v>101.50953126882764</c:v>
                </c:pt>
                <c:pt idx="17">
                  <c:v>101.56096985073557</c:v>
                </c:pt>
                <c:pt idx="18">
                  <c:v>101.33421319835759</c:v>
                </c:pt>
                <c:pt idx="19">
                  <c:v>100.9899336038949</c:v>
                </c:pt>
                <c:pt idx="20">
                  <c:v>100.63306056658806</c:v>
                </c:pt>
                <c:pt idx="21">
                  <c:v>100.24828837003594</c:v>
                </c:pt>
                <c:pt idx="22">
                  <c:v>99.887356122344968</c:v>
                </c:pt>
                <c:pt idx="23">
                  <c:v>99.523441365515467</c:v>
                </c:pt>
                <c:pt idx="24">
                  <c:v>99.110114728685375</c:v>
                </c:pt>
                <c:pt idx="25">
                  <c:v>98.642251866411073</c:v>
                </c:pt>
                <c:pt idx="26">
                  <c:v>98.103930501564591</c:v>
                </c:pt>
                <c:pt idx="27">
                  <c:v>97.549527065457497</c:v>
                </c:pt>
                <c:pt idx="28">
                  <c:v>97.144261727786244</c:v>
                </c:pt>
                <c:pt idx="29">
                  <c:v>96.978075484626572</c:v>
                </c:pt>
                <c:pt idx="30">
                  <c:v>97.02184949149806</c:v>
                </c:pt>
                <c:pt idx="31">
                  <c:v>97.228983175335074</c:v>
                </c:pt>
                <c:pt idx="32">
                  <c:v>97.56465209188562</c:v>
                </c:pt>
                <c:pt idx="33">
                  <c:v>97.983316543249316</c:v>
                </c:pt>
                <c:pt idx="34">
                  <c:v>98.438598121830594</c:v>
                </c:pt>
                <c:pt idx="35">
                  <c:v>98.896407808186112</c:v>
                </c:pt>
                <c:pt idx="36">
                  <c:v>99.335870191241824</c:v>
                </c:pt>
                <c:pt idx="37">
                  <c:v>99.706361828567267</c:v>
                </c:pt>
                <c:pt idx="38">
                  <c:v>99.988654767624752</c:v>
                </c:pt>
                <c:pt idx="39">
                  <c:v>100.15711855246056</c:v>
                </c:pt>
                <c:pt idx="40">
                  <c:v>100.22917675778224</c:v>
                </c:pt>
                <c:pt idx="41">
                  <c:v>100.24434166110234</c:v>
                </c:pt>
                <c:pt idx="42">
                  <c:v>100.24369821685553</c:v>
                </c:pt>
                <c:pt idx="43">
                  <c:v>100.28088774295075</c:v>
                </c:pt>
                <c:pt idx="44">
                  <c:v>100.40627772544939</c:v>
                </c:pt>
                <c:pt idx="45">
                  <c:v>100.61236251717568</c:v>
                </c:pt>
                <c:pt idx="46">
                  <c:v>100.86430186716404</c:v>
                </c:pt>
                <c:pt idx="47">
                  <c:v>101.11709466239907</c:v>
                </c:pt>
                <c:pt idx="48">
                  <c:v>101.37426146724566</c:v>
                </c:pt>
                <c:pt idx="49">
                  <c:v>101.62582100962914</c:v>
                </c:pt>
                <c:pt idx="50">
                  <c:v>101.90112596978638</c:v>
                </c:pt>
                <c:pt idx="51">
                  <c:v>102.12234794908547</c:v>
                </c:pt>
                <c:pt idx="52">
                  <c:v>102.21705967060545</c:v>
                </c:pt>
                <c:pt idx="53">
                  <c:v>102.21018393676547</c:v>
                </c:pt>
                <c:pt idx="54">
                  <c:v>102.12416493140762</c:v>
                </c:pt>
                <c:pt idx="55">
                  <c:v>101.96126851221214</c:v>
                </c:pt>
                <c:pt idx="56">
                  <c:v>101.72129427461462</c:v>
                </c:pt>
                <c:pt idx="57">
                  <c:v>101.42587944870351</c:v>
                </c:pt>
                <c:pt idx="58">
                  <c:v>101.12734095781948</c:v>
                </c:pt>
                <c:pt idx="59">
                  <c:v>100.84230969718918</c:v>
                </c:pt>
                <c:pt idx="60">
                  <c:v>100.57249349073321</c:v>
                </c:pt>
                <c:pt idx="61">
                  <c:v>100.30098877635383</c:v>
                </c:pt>
                <c:pt idx="62">
                  <c:v>100.0299183869012</c:v>
                </c:pt>
                <c:pt idx="63">
                  <c:v>99.798891204739078</c:v>
                </c:pt>
                <c:pt idx="64">
                  <c:v>99.659032078455397</c:v>
                </c:pt>
                <c:pt idx="65">
                  <c:v>99.544408815380024</c:v>
                </c:pt>
                <c:pt idx="66">
                  <c:v>99.436244329824831</c:v>
                </c:pt>
                <c:pt idx="67">
                  <c:v>99.346304717388662</c:v>
                </c:pt>
                <c:pt idx="68">
                  <c:v>99.242938535112842</c:v>
                </c:pt>
                <c:pt idx="69">
                  <c:v>99.14789222317259</c:v>
                </c:pt>
                <c:pt idx="70">
                  <c:v>99.043972639136683</c:v>
                </c:pt>
                <c:pt idx="71">
                  <c:v>98.921202763508361</c:v>
                </c:pt>
                <c:pt idx="72">
                  <c:v>98.784876436412134</c:v>
                </c:pt>
                <c:pt idx="73">
                  <c:v>98.703690368660332</c:v>
                </c:pt>
                <c:pt idx="74">
                  <c:v>98.697074718095621</c:v>
                </c:pt>
                <c:pt idx="75">
                  <c:v>98.829582361158785</c:v>
                </c:pt>
                <c:pt idx="76">
                  <c:v>99.049325932235845</c:v>
                </c:pt>
                <c:pt idx="77">
                  <c:v>99.281359328485593</c:v>
                </c:pt>
                <c:pt idx="78">
                  <c:v>99.567400131090679</c:v>
                </c:pt>
                <c:pt idx="79">
                  <c:v>99.782045014841415</c:v>
                </c:pt>
                <c:pt idx="80">
                  <c:v>99.995737710052197</c:v>
                </c:pt>
                <c:pt idx="81">
                  <c:v>100.21028144194329</c:v>
                </c:pt>
                <c:pt idx="82">
                  <c:v>100.40037228956376</c:v>
                </c:pt>
                <c:pt idx="83">
                  <c:v>100.58862881056795</c:v>
                </c:pt>
                <c:pt idx="84">
                  <c:v>100.75347550887554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'10_5奈良'!$N$4:$N$88</c:f>
              <c:numCache>
                <c:formatCode>#,##0.00_);[Red]\(#,##0.00\)</c:formatCode>
                <c:ptCount val="85"/>
                <c:pt idx="0">
                  <c:v>98.818046003132437</c:v>
                </c:pt>
                <c:pt idx="1">
                  <c:v>99.216952808894959</c:v>
                </c:pt>
                <c:pt idx="2">
                  <c:v>99.612771193863423</c:v>
                </c:pt>
                <c:pt idx="3">
                  <c:v>99.974526716749224</c:v>
                </c:pt>
                <c:pt idx="4">
                  <c:v>100.29054184792274</c:v>
                </c:pt>
                <c:pt idx="5">
                  <c:v>100.55729612981709</c:v>
                </c:pt>
                <c:pt idx="6">
                  <c:v>100.79373601675216</c:v>
                </c:pt>
                <c:pt idx="7">
                  <c:v>100.98976033711016</c:v>
                </c:pt>
                <c:pt idx="8">
                  <c:v>101.15944724394437</c:v>
                </c:pt>
                <c:pt idx="9">
                  <c:v>101.3377582351261</c:v>
                </c:pt>
                <c:pt idx="10">
                  <c:v>101.49475998611442</c:v>
                </c:pt>
                <c:pt idx="11">
                  <c:v>101.62673475448163</c:v>
                </c:pt>
                <c:pt idx="12">
                  <c:v>101.74756268994433</c:v>
                </c:pt>
                <c:pt idx="13">
                  <c:v>101.8549732049359</c:v>
                </c:pt>
                <c:pt idx="14">
                  <c:v>101.93492792788973</c:v>
                </c:pt>
                <c:pt idx="15">
                  <c:v>102.01114674134176</c:v>
                </c:pt>
                <c:pt idx="16">
                  <c:v>102.04375999825575</c:v>
                </c:pt>
                <c:pt idx="17">
                  <c:v>101.99758907466671</c:v>
                </c:pt>
                <c:pt idx="18">
                  <c:v>101.87650324735888</c:v>
                </c:pt>
                <c:pt idx="19">
                  <c:v>101.68589522307687</c:v>
                </c:pt>
                <c:pt idx="20">
                  <c:v>101.49131146627407</c:v>
                </c:pt>
                <c:pt idx="21">
                  <c:v>101.30988478812678</c:v>
                </c:pt>
                <c:pt idx="22">
                  <c:v>101.12721100932538</c:v>
                </c:pt>
                <c:pt idx="23">
                  <c:v>100.89437039753594</c:v>
                </c:pt>
                <c:pt idx="24">
                  <c:v>100.55826968152245</c:v>
                </c:pt>
                <c:pt idx="25">
                  <c:v>100.07502227599039</c:v>
                </c:pt>
                <c:pt idx="26">
                  <c:v>99.468928746644352</c:v>
                </c:pt>
                <c:pt idx="27">
                  <c:v>98.806590108395156</c:v>
                </c:pt>
                <c:pt idx="28">
                  <c:v>98.153489430294982</c:v>
                </c:pt>
                <c:pt idx="29">
                  <c:v>97.593881982580939</c:v>
                </c:pt>
                <c:pt idx="30">
                  <c:v>97.180871317473006</c:v>
                </c:pt>
                <c:pt idx="31">
                  <c:v>96.923885315140765</c:v>
                </c:pt>
                <c:pt idx="32">
                  <c:v>96.802628042731413</c:v>
                </c:pt>
                <c:pt idx="33">
                  <c:v>96.795924074726827</c:v>
                </c:pt>
                <c:pt idx="34">
                  <c:v>96.89674979299744</c:v>
                </c:pt>
                <c:pt idx="35">
                  <c:v>97.098748515104489</c:v>
                </c:pt>
                <c:pt idx="36">
                  <c:v>97.388641177125038</c:v>
                </c:pt>
                <c:pt idx="37">
                  <c:v>97.737168196659425</c:v>
                </c:pt>
                <c:pt idx="38">
                  <c:v>98.13163705163285</c:v>
                </c:pt>
                <c:pt idx="39">
                  <c:v>98.512548365156675</c:v>
                </c:pt>
                <c:pt idx="40">
                  <c:v>98.807118603876731</c:v>
                </c:pt>
                <c:pt idx="41">
                  <c:v>99.009370491760791</c:v>
                </c:pt>
                <c:pt idx="42">
                  <c:v>99.108046453017963</c:v>
                </c:pt>
                <c:pt idx="43">
                  <c:v>99.148851733079496</c:v>
                </c:pt>
                <c:pt idx="44">
                  <c:v>99.218818801534937</c:v>
                </c:pt>
                <c:pt idx="45">
                  <c:v>99.343167914335751</c:v>
                </c:pt>
                <c:pt idx="46">
                  <c:v>99.507866977180186</c:v>
                </c:pt>
                <c:pt idx="47">
                  <c:v>99.686089120892689</c:v>
                </c:pt>
                <c:pt idx="48">
                  <c:v>99.896097498341689</c:v>
                </c:pt>
                <c:pt idx="49">
                  <c:v>100.12288251656851</c:v>
                </c:pt>
                <c:pt idx="50">
                  <c:v>100.35166276446058</c:v>
                </c:pt>
                <c:pt idx="51">
                  <c:v>100.54912601171144</c:v>
                </c:pt>
                <c:pt idx="52">
                  <c:v>100.69161520304883</c:v>
                </c:pt>
                <c:pt idx="53">
                  <c:v>100.76462085466839</c:v>
                </c:pt>
                <c:pt idx="54">
                  <c:v>100.7546353565444</c:v>
                </c:pt>
                <c:pt idx="55">
                  <c:v>100.67594342154536</c:v>
                </c:pt>
                <c:pt idx="56">
                  <c:v>100.53892506192001</c:v>
                </c:pt>
                <c:pt idx="57">
                  <c:v>100.35231895799197</c:v>
                </c:pt>
                <c:pt idx="58">
                  <c:v>100.1563640802076</c:v>
                </c:pt>
                <c:pt idx="59">
                  <c:v>99.975093904908746</c:v>
                </c:pt>
                <c:pt idx="60">
                  <c:v>99.838324758455968</c:v>
                </c:pt>
                <c:pt idx="61">
                  <c:v>99.771195928889142</c:v>
                </c:pt>
                <c:pt idx="62">
                  <c:v>99.799854739708991</c:v>
                </c:pt>
                <c:pt idx="63">
                  <c:v>99.904320520760635</c:v>
                </c:pt>
                <c:pt idx="64">
                  <c:v>100.04887148541782</c:v>
                </c:pt>
                <c:pt idx="65">
                  <c:v>100.18815560856635</c:v>
                </c:pt>
                <c:pt idx="66">
                  <c:v>100.30863946089198</c:v>
                </c:pt>
                <c:pt idx="67">
                  <c:v>100.39588828930846</c:v>
                </c:pt>
                <c:pt idx="68">
                  <c:v>100.43733037213477</c:v>
                </c:pt>
                <c:pt idx="69">
                  <c:v>100.43461777048002</c:v>
                </c:pt>
                <c:pt idx="70">
                  <c:v>100.3758391861388</c:v>
                </c:pt>
                <c:pt idx="71">
                  <c:v>100.25765903447071</c:v>
                </c:pt>
                <c:pt idx="72">
                  <c:v>100.08343081692421</c:v>
                </c:pt>
                <c:pt idx="73">
                  <c:v>99.925787257779561</c:v>
                </c:pt>
                <c:pt idx="74">
                  <c:v>99.824306055326829</c:v>
                </c:pt>
                <c:pt idx="75">
                  <c:v>99.803451580874494</c:v>
                </c:pt>
                <c:pt idx="76">
                  <c:v>99.856413536622583</c:v>
                </c:pt>
                <c:pt idx="77">
                  <c:v>99.961835283349814</c:v>
                </c:pt>
                <c:pt idx="78">
                  <c:v>100.14245452439643</c:v>
                </c:pt>
                <c:pt idx="79">
                  <c:v>100.38868136041</c:v>
                </c:pt>
                <c:pt idx="80">
                  <c:v>100.69591833676384</c:v>
                </c:pt>
                <c:pt idx="81">
                  <c:v>100.9847896081243</c:v>
                </c:pt>
                <c:pt idx="82">
                  <c:v>101.18637493958832</c:v>
                </c:pt>
                <c:pt idx="83">
                  <c:v>101.3241156269809</c:v>
                </c:pt>
                <c:pt idx="84">
                  <c:v>101.43067707322278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'10_6和歌山'!$M$4:$M$88</c:f>
              <c:numCache>
                <c:formatCode>0.00</c:formatCode>
                <c:ptCount val="85"/>
                <c:pt idx="0">
                  <c:v>98.916364106479662</c:v>
                </c:pt>
                <c:pt idx="1">
                  <c:v>99.260278693941189</c:v>
                </c:pt>
                <c:pt idx="2">
                  <c:v>99.57131516212759</c:v>
                </c:pt>
                <c:pt idx="3">
                  <c:v>99.843816295069189</c:v>
                </c:pt>
                <c:pt idx="4">
                  <c:v>100.06457997160138</c:v>
                </c:pt>
                <c:pt idx="5">
                  <c:v>100.19433452344471</c:v>
                </c:pt>
                <c:pt idx="6">
                  <c:v>100.30066736136204</c:v>
                </c:pt>
                <c:pt idx="7">
                  <c:v>100.36782834214102</c:v>
                </c:pt>
                <c:pt idx="8">
                  <c:v>100.44039549829408</c:v>
                </c:pt>
                <c:pt idx="9">
                  <c:v>100.58059036532481</c:v>
                </c:pt>
                <c:pt idx="10">
                  <c:v>100.6530469018971</c:v>
                </c:pt>
                <c:pt idx="11">
                  <c:v>100.65827052223756</c:v>
                </c:pt>
                <c:pt idx="12">
                  <c:v>100.72394779794264</c:v>
                </c:pt>
                <c:pt idx="13">
                  <c:v>100.85943062811471</c:v>
                </c:pt>
                <c:pt idx="14">
                  <c:v>101.03712014464008</c:v>
                </c:pt>
                <c:pt idx="15">
                  <c:v>101.29517314027403</c:v>
                </c:pt>
                <c:pt idx="16">
                  <c:v>101.55096653930478</c:v>
                </c:pt>
                <c:pt idx="17">
                  <c:v>101.69845272224765</c:v>
                </c:pt>
                <c:pt idx="18">
                  <c:v>101.54918612181002</c:v>
                </c:pt>
                <c:pt idx="19">
                  <c:v>101.24099749370789</c:v>
                </c:pt>
                <c:pt idx="20">
                  <c:v>100.8786380119823</c:v>
                </c:pt>
                <c:pt idx="21">
                  <c:v>100.47781042079849</c:v>
                </c:pt>
                <c:pt idx="22">
                  <c:v>100.07012733905341</c:v>
                </c:pt>
                <c:pt idx="23">
                  <c:v>99.62847733080045</c:v>
                </c:pt>
                <c:pt idx="24">
                  <c:v>99.113802816798398</c:v>
                </c:pt>
                <c:pt idx="25">
                  <c:v>98.529602813365543</c:v>
                </c:pt>
                <c:pt idx="26">
                  <c:v>97.904511029800574</c:v>
                </c:pt>
                <c:pt idx="27">
                  <c:v>97.314657988318032</c:v>
                </c:pt>
                <c:pt idx="28">
                  <c:v>96.89809600005222</c:v>
                </c:pt>
                <c:pt idx="29">
                  <c:v>96.72930353749517</c:v>
                </c:pt>
                <c:pt idx="30">
                  <c:v>96.76094060872154</c:v>
                </c:pt>
                <c:pt idx="31">
                  <c:v>96.975958887972823</c:v>
                </c:pt>
                <c:pt idx="32">
                  <c:v>97.368659940642061</c:v>
                </c:pt>
                <c:pt idx="33">
                  <c:v>97.838937542729042</c:v>
                </c:pt>
                <c:pt idx="34">
                  <c:v>98.355358502518868</c:v>
                </c:pt>
                <c:pt idx="35">
                  <c:v>98.898021279698966</c:v>
                </c:pt>
                <c:pt idx="36">
                  <c:v>99.390677844818896</c:v>
                </c:pt>
                <c:pt idx="37">
                  <c:v>99.80650932754736</c:v>
                </c:pt>
                <c:pt idx="38">
                  <c:v>100.16405318815566</c:v>
                </c:pt>
                <c:pt idx="39">
                  <c:v>100.44018087510759</c:v>
                </c:pt>
                <c:pt idx="40">
                  <c:v>100.64553738222961</c:v>
                </c:pt>
                <c:pt idx="41">
                  <c:v>100.77448358710384</c:v>
                </c:pt>
                <c:pt idx="42">
                  <c:v>100.84184301396833</c:v>
                </c:pt>
                <c:pt idx="43">
                  <c:v>100.90480030674935</c:v>
                </c:pt>
                <c:pt idx="44">
                  <c:v>101.00371407042677</c:v>
                </c:pt>
                <c:pt idx="45">
                  <c:v>101.1429691949708</c:v>
                </c:pt>
                <c:pt idx="46">
                  <c:v>101.30659079826491</c:v>
                </c:pt>
                <c:pt idx="47">
                  <c:v>101.46535782915377</c:v>
                </c:pt>
                <c:pt idx="48">
                  <c:v>101.63898808895388</c:v>
                </c:pt>
                <c:pt idx="49">
                  <c:v>101.79566267299874</c:v>
                </c:pt>
                <c:pt idx="50">
                  <c:v>101.97976140657765</c:v>
                </c:pt>
                <c:pt idx="51">
                  <c:v>102.11444808704334</c:v>
                </c:pt>
                <c:pt idx="52">
                  <c:v>102.13706584649866</c:v>
                </c:pt>
                <c:pt idx="53">
                  <c:v>102.04851299870045</c:v>
                </c:pt>
                <c:pt idx="54">
                  <c:v>101.86013515393553</c:v>
                </c:pt>
                <c:pt idx="55">
                  <c:v>101.58881492674587</c:v>
                </c:pt>
                <c:pt idx="56">
                  <c:v>101.27085226819179</c:v>
                </c:pt>
                <c:pt idx="57">
                  <c:v>100.91186540137983</c:v>
                </c:pt>
                <c:pt idx="58">
                  <c:v>100.54820454638762</c:v>
                </c:pt>
                <c:pt idx="59">
                  <c:v>100.2114900890098</c:v>
                </c:pt>
                <c:pt idx="60">
                  <c:v>99.932982581437614</c:v>
                </c:pt>
                <c:pt idx="61">
                  <c:v>99.71817314028381</c:v>
                </c:pt>
                <c:pt idx="62">
                  <c:v>99.551878463251484</c:v>
                </c:pt>
                <c:pt idx="63">
                  <c:v>99.410995343087762</c:v>
                </c:pt>
                <c:pt idx="64">
                  <c:v>99.288440462689792</c:v>
                </c:pt>
                <c:pt idx="65">
                  <c:v>99.197215557901089</c:v>
                </c:pt>
                <c:pt idx="66">
                  <c:v>99.157129668597989</c:v>
                </c:pt>
                <c:pt idx="67">
                  <c:v>99.155927222977013</c:v>
                </c:pt>
                <c:pt idx="68">
                  <c:v>99.171872962224526</c:v>
                </c:pt>
                <c:pt idx="69">
                  <c:v>99.199098195192576</c:v>
                </c:pt>
                <c:pt idx="70">
                  <c:v>99.210374256322794</c:v>
                </c:pt>
                <c:pt idx="71">
                  <c:v>99.208583710210689</c:v>
                </c:pt>
                <c:pt idx="72">
                  <c:v>99.17122062292917</c:v>
                </c:pt>
                <c:pt idx="73">
                  <c:v>99.173079446425675</c:v>
                </c:pt>
                <c:pt idx="74">
                  <c:v>99.235818892289885</c:v>
                </c:pt>
                <c:pt idx="75">
                  <c:v>99.402541334026225</c:v>
                </c:pt>
                <c:pt idx="76">
                  <c:v>99.606796431028513</c:v>
                </c:pt>
                <c:pt idx="77">
                  <c:v>99.758777604563022</c:v>
                </c:pt>
                <c:pt idx="78">
                  <c:v>99.89132308950991</c:v>
                </c:pt>
                <c:pt idx="79">
                  <c:v>99.952481306152507</c:v>
                </c:pt>
                <c:pt idx="80">
                  <c:v>100.03870799005851</c:v>
                </c:pt>
                <c:pt idx="81">
                  <c:v>100.14110695412845</c:v>
                </c:pt>
                <c:pt idx="82">
                  <c:v>100.22784387989397</c:v>
                </c:pt>
                <c:pt idx="83">
                  <c:v>100.30666667981978</c:v>
                </c:pt>
                <c:pt idx="84">
                  <c:v>100.34877891736645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'10_6和歌山'!$N$4:$N$88</c:f>
              <c:numCache>
                <c:formatCode>#,##0.00_);[Red]\(#,##0.00\)</c:formatCode>
                <c:ptCount val="85"/>
                <c:pt idx="0">
                  <c:v>98.278959775142042</c:v>
                </c:pt>
                <c:pt idx="1">
                  <c:v>98.501300489102036</c:v>
                </c:pt>
                <c:pt idx="2">
                  <c:v>98.722811275365842</c:v>
                </c:pt>
                <c:pt idx="3">
                  <c:v>98.978614495578043</c:v>
                </c:pt>
                <c:pt idx="4">
                  <c:v>99.284442380096664</c:v>
                </c:pt>
                <c:pt idx="5">
                  <c:v>99.629570988898735</c:v>
                </c:pt>
                <c:pt idx="6">
                  <c:v>100.00012600484597</c:v>
                </c:pt>
                <c:pt idx="7">
                  <c:v>100.36634825142154</c:v>
                </c:pt>
                <c:pt idx="8">
                  <c:v>100.69583044620488</c:v>
                </c:pt>
                <c:pt idx="9">
                  <c:v>100.97879413403959</c:v>
                </c:pt>
                <c:pt idx="10">
                  <c:v>101.18872795432155</c:v>
                </c:pt>
                <c:pt idx="11">
                  <c:v>101.31658379249605</c:v>
                </c:pt>
                <c:pt idx="12">
                  <c:v>101.40770313881481</c:v>
                </c:pt>
                <c:pt idx="13">
                  <c:v>101.50676155715618</c:v>
                </c:pt>
                <c:pt idx="14">
                  <c:v>101.61739322288507</c:v>
                </c:pt>
                <c:pt idx="15">
                  <c:v>101.70469219576661</c:v>
                </c:pt>
                <c:pt idx="16">
                  <c:v>101.77013194141885</c:v>
                </c:pt>
                <c:pt idx="17">
                  <c:v>101.81746414474627</c:v>
                </c:pt>
                <c:pt idx="18">
                  <c:v>101.8543982121962</c:v>
                </c:pt>
                <c:pt idx="19">
                  <c:v>101.87095568590047</c:v>
                </c:pt>
                <c:pt idx="20">
                  <c:v>101.86660114227732</c:v>
                </c:pt>
                <c:pt idx="21">
                  <c:v>101.7830049630593</c:v>
                </c:pt>
                <c:pt idx="22">
                  <c:v>101.57782039628582</c:v>
                </c:pt>
                <c:pt idx="23">
                  <c:v>101.24461056391873</c:v>
                </c:pt>
                <c:pt idx="24">
                  <c:v>100.79798864914265</c:v>
                </c:pt>
                <c:pt idx="25">
                  <c:v>100.27266491809139</c:v>
                </c:pt>
                <c:pt idx="26">
                  <c:v>99.686471972596763</c:v>
                </c:pt>
                <c:pt idx="27">
                  <c:v>99.087888184799851</c:v>
                </c:pt>
                <c:pt idx="28">
                  <c:v>98.571195446845437</c:v>
                </c:pt>
                <c:pt idx="29">
                  <c:v>98.169893952227355</c:v>
                </c:pt>
                <c:pt idx="30">
                  <c:v>97.831645106796088</c:v>
                </c:pt>
                <c:pt idx="31">
                  <c:v>97.537705750398317</c:v>
                </c:pt>
                <c:pt idx="32">
                  <c:v>97.323741430546349</c:v>
                </c:pt>
                <c:pt idx="33">
                  <c:v>97.244366820174108</c:v>
                </c:pt>
                <c:pt idx="34">
                  <c:v>97.35298555988679</c:v>
                </c:pt>
                <c:pt idx="35">
                  <c:v>97.610588654259999</c:v>
                </c:pt>
                <c:pt idx="36">
                  <c:v>97.939170026067131</c:v>
                </c:pt>
                <c:pt idx="37">
                  <c:v>98.268045766690349</c:v>
                </c:pt>
                <c:pt idx="38">
                  <c:v>98.557579863047195</c:v>
                </c:pt>
                <c:pt idx="39">
                  <c:v>98.802018173100549</c:v>
                </c:pt>
                <c:pt idx="40">
                  <c:v>99.024253470502202</c:v>
                </c:pt>
                <c:pt idx="41">
                  <c:v>99.210518731047884</c:v>
                </c:pt>
                <c:pt idx="42">
                  <c:v>99.30768952860997</c:v>
                </c:pt>
                <c:pt idx="43">
                  <c:v>99.317359501544516</c:v>
                </c:pt>
                <c:pt idx="44">
                  <c:v>99.292510493769711</c:v>
                </c:pt>
                <c:pt idx="45">
                  <c:v>99.298611208741846</c:v>
                </c:pt>
                <c:pt idx="46">
                  <c:v>99.401180719029526</c:v>
                </c:pt>
                <c:pt idx="47">
                  <c:v>99.576606564206486</c:v>
                </c:pt>
                <c:pt idx="48">
                  <c:v>99.772351280327527</c:v>
                </c:pt>
                <c:pt idx="49">
                  <c:v>99.970516718822893</c:v>
                </c:pt>
                <c:pt idx="50">
                  <c:v>100.18865170014097</c:v>
                </c:pt>
                <c:pt idx="51">
                  <c:v>100.43920624409174</c:v>
                </c:pt>
                <c:pt idx="52">
                  <c:v>100.70243829140128</c:v>
                </c:pt>
                <c:pt idx="53">
                  <c:v>100.95443229846606</c:v>
                </c:pt>
                <c:pt idx="54">
                  <c:v>101.17072671554709</c:v>
                </c:pt>
                <c:pt idx="55">
                  <c:v>101.34556499195597</c:v>
                </c:pt>
                <c:pt idx="56">
                  <c:v>101.46257771044301</c:v>
                </c:pt>
                <c:pt idx="57">
                  <c:v>101.50104115934994</c:v>
                </c:pt>
                <c:pt idx="58">
                  <c:v>101.44888471728792</c:v>
                </c:pt>
                <c:pt idx="59">
                  <c:v>101.30854185797358</c:v>
                </c:pt>
                <c:pt idx="60">
                  <c:v>101.12283182381763</c:v>
                </c:pt>
                <c:pt idx="61">
                  <c:v>100.94977766922921</c:v>
                </c:pt>
                <c:pt idx="62">
                  <c:v>100.82883928847784</c:v>
                </c:pt>
                <c:pt idx="63">
                  <c:v>100.75263931655992</c:v>
                </c:pt>
                <c:pt idx="64">
                  <c:v>100.67679507782981</c:v>
                </c:pt>
                <c:pt idx="65">
                  <c:v>100.57697512573078</c:v>
                </c:pt>
                <c:pt idx="66">
                  <c:v>100.47013095262663</c:v>
                </c:pt>
                <c:pt idx="67">
                  <c:v>100.35072438913963</c:v>
                </c:pt>
                <c:pt idx="68">
                  <c:v>100.20245999216895</c:v>
                </c:pt>
                <c:pt idx="69">
                  <c:v>100.01627656629579</c:v>
                </c:pt>
                <c:pt idx="70">
                  <c:v>99.799472458450069</c:v>
                </c:pt>
                <c:pt idx="71">
                  <c:v>99.594575143965343</c:v>
                </c:pt>
                <c:pt idx="72">
                  <c:v>99.461664036059915</c:v>
                </c:pt>
                <c:pt idx="73">
                  <c:v>99.410667106473255</c:v>
                </c:pt>
                <c:pt idx="74">
                  <c:v>99.42575209810596</c:v>
                </c:pt>
                <c:pt idx="75">
                  <c:v>99.502085405219262</c:v>
                </c:pt>
                <c:pt idx="76">
                  <c:v>99.584558363454889</c:v>
                </c:pt>
                <c:pt idx="77">
                  <c:v>99.658644593453886</c:v>
                </c:pt>
                <c:pt idx="78">
                  <c:v>99.74310168233967</c:v>
                </c:pt>
                <c:pt idx="79">
                  <c:v>99.834146449963498</c:v>
                </c:pt>
                <c:pt idx="80">
                  <c:v>99.934738334290259</c:v>
                </c:pt>
                <c:pt idx="81">
                  <c:v>100.01987449339364</c:v>
                </c:pt>
                <c:pt idx="82">
                  <c:v>100.07897897631943</c:v>
                </c:pt>
                <c:pt idx="83">
                  <c:v>100.11965514738786</c:v>
                </c:pt>
                <c:pt idx="84">
                  <c:v>100.17337417937429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'10_7福井'!$M$4:$M$88</c:f>
              <c:numCache>
                <c:formatCode>0.00</c:formatCode>
                <c:ptCount val="85"/>
                <c:pt idx="0">
                  <c:v>98.691793687619366</c:v>
                </c:pt>
                <c:pt idx="1">
                  <c:v>99.39036047276403</c:v>
                </c:pt>
                <c:pt idx="2">
                  <c:v>100.04419034282148</c:v>
                </c:pt>
                <c:pt idx="3">
                  <c:v>100.56429753908171</c:v>
                </c:pt>
                <c:pt idx="4">
                  <c:v>100.93124435771291</c:v>
                </c:pt>
                <c:pt idx="5">
                  <c:v>101.11095506283812</c:v>
                </c:pt>
                <c:pt idx="6">
                  <c:v>101.18453767750486</c:v>
                </c:pt>
                <c:pt idx="7">
                  <c:v>101.17503882717703</c:v>
                </c:pt>
                <c:pt idx="8">
                  <c:v>101.10728378325079</c:v>
                </c:pt>
                <c:pt idx="9">
                  <c:v>101.04126147459455</c:v>
                </c:pt>
                <c:pt idx="10">
                  <c:v>100.89545312947224</c:v>
                </c:pt>
                <c:pt idx="11">
                  <c:v>100.68746741217097</c:v>
                </c:pt>
                <c:pt idx="12">
                  <c:v>100.48747977358883</c:v>
                </c:pt>
                <c:pt idx="13">
                  <c:v>100.34448371695161</c:v>
                </c:pt>
                <c:pt idx="14">
                  <c:v>100.27672062053507</c:v>
                </c:pt>
                <c:pt idx="15">
                  <c:v>100.34661537165316</c:v>
                </c:pt>
                <c:pt idx="16">
                  <c:v>100.47829137659394</c:v>
                </c:pt>
                <c:pt idx="17">
                  <c:v>100.53021036847248</c:v>
                </c:pt>
                <c:pt idx="18">
                  <c:v>100.39896819669647</c:v>
                </c:pt>
                <c:pt idx="19">
                  <c:v>100.18870703169789</c:v>
                </c:pt>
                <c:pt idx="20">
                  <c:v>99.97518886652955</c:v>
                </c:pt>
                <c:pt idx="21">
                  <c:v>99.724876546909684</c:v>
                </c:pt>
                <c:pt idx="22">
                  <c:v>99.474992738523298</c:v>
                </c:pt>
                <c:pt idx="23">
                  <c:v>99.188446836961745</c:v>
                </c:pt>
                <c:pt idx="24">
                  <c:v>98.786427722540225</c:v>
                </c:pt>
                <c:pt idx="25">
                  <c:v>98.295596985254235</c:v>
                </c:pt>
                <c:pt idx="26">
                  <c:v>97.741848075817302</c:v>
                </c:pt>
                <c:pt idx="27">
                  <c:v>97.166024519680406</c:v>
                </c:pt>
                <c:pt idx="28">
                  <c:v>96.735611480595466</c:v>
                </c:pt>
                <c:pt idx="29">
                  <c:v>96.576968511680178</c:v>
                </c:pt>
                <c:pt idx="30">
                  <c:v>96.689170871668651</c:v>
                </c:pt>
                <c:pt idx="31">
                  <c:v>97.03760952731642</c:v>
                </c:pt>
                <c:pt idx="32">
                  <c:v>97.609450199573857</c:v>
                </c:pt>
                <c:pt idx="33">
                  <c:v>98.288459548788879</c:v>
                </c:pt>
                <c:pt idx="34">
                  <c:v>98.994102349533236</c:v>
                </c:pt>
                <c:pt idx="35">
                  <c:v>99.700201043188841</c:v>
                </c:pt>
                <c:pt idx="36">
                  <c:v>100.34506733152405</c:v>
                </c:pt>
                <c:pt idx="37">
                  <c:v>100.8884763313922</c:v>
                </c:pt>
                <c:pt idx="38">
                  <c:v>101.30263873569726</c:v>
                </c:pt>
                <c:pt idx="39">
                  <c:v>101.56064727515276</c:v>
                </c:pt>
                <c:pt idx="40">
                  <c:v>101.66958397143857</c:v>
                </c:pt>
                <c:pt idx="41">
                  <c:v>101.66830593548424</c:v>
                </c:pt>
                <c:pt idx="42">
                  <c:v>101.57591002730466</c:v>
                </c:pt>
                <c:pt idx="43">
                  <c:v>101.4472191082443</c:v>
                </c:pt>
                <c:pt idx="44">
                  <c:v>101.34870218810988</c:v>
                </c:pt>
                <c:pt idx="45">
                  <c:v>101.31577332036846</c:v>
                </c:pt>
                <c:pt idx="46">
                  <c:v>101.34379622669329</c:v>
                </c:pt>
                <c:pt idx="47">
                  <c:v>101.40305740900068</c:v>
                </c:pt>
                <c:pt idx="48">
                  <c:v>101.47893683321087</c:v>
                </c:pt>
                <c:pt idx="49">
                  <c:v>101.51202558525354</c:v>
                </c:pt>
                <c:pt idx="50">
                  <c:v>101.54163782150849</c:v>
                </c:pt>
                <c:pt idx="51">
                  <c:v>101.5549623773221</c:v>
                </c:pt>
                <c:pt idx="52">
                  <c:v>101.525202020268</c:v>
                </c:pt>
                <c:pt idx="53">
                  <c:v>101.41848874119032</c:v>
                </c:pt>
                <c:pt idx="54">
                  <c:v>101.23414837107984</c:v>
                </c:pt>
                <c:pt idx="55">
                  <c:v>100.973744173764</c:v>
                </c:pt>
                <c:pt idx="56">
                  <c:v>100.64668777965063</c:v>
                </c:pt>
                <c:pt idx="57">
                  <c:v>100.30680533458479</c:v>
                </c:pt>
                <c:pt idx="58">
                  <c:v>100.01017200039978</c:v>
                </c:pt>
                <c:pt idx="59">
                  <c:v>99.750851532866932</c:v>
                </c:pt>
                <c:pt idx="60">
                  <c:v>99.536585159013228</c:v>
                </c:pt>
                <c:pt idx="61">
                  <c:v>99.351435782005993</c:v>
                </c:pt>
                <c:pt idx="62">
                  <c:v>99.208433015454716</c:v>
                </c:pt>
                <c:pt idx="63">
                  <c:v>99.144299231760357</c:v>
                </c:pt>
                <c:pt idx="64">
                  <c:v>99.124841994820812</c:v>
                </c:pt>
                <c:pt idx="65">
                  <c:v>99.136540808309817</c:v>
                </c:pt>
                <c:pt idx="66">
                  <c:v>99.18323800809965</c:v>
                </c:pt>
                <c:pt idx="67">
                  <c:v>99.244155611989683</c:v>
                </c:pt>
                <c:pt idx="68">
                  <c:v>99.283267622017902</c:v>
                </c:pt>
                <c:pt idx="69">
                  <c:v>99.300298945813253</c:v>
                </c:pt>
                <c:pt idx="70">
                  <c:v>99.272052365624617</c:v>
                </c:pt>
                <c:pt idx="71">
                  <c:v>99.199208055818332</c:v>
                </c:pt>
                <c:pt idx="72">
                  <c:v>99.109741338202966</c:v>
                </c:pt>
                <c:pt idx="73">
                  <c:v>99.113690029239649</c:v>
                </c:pt>
                <c:pt idx="74">
                  <c:v>99.220768973544082</c:v>
                </c:pt>
                <c:pt idx="75">
                  <c:v>99.476722678289562</c:v>
                </c:pt>
                <c:pt idx="76">
                  <c:v>99.78186322801929</c:v>
                </c:pt>
                <c:pt idx="77">
                  <c:v>99.994875634164103</c:v>
                </c:pt>
                <c:pt idx="78">
                  <c:v>100.1622307409083</c:v>
                </c:pt>
                <c:pt idx="79">
                  <c:v>100.22298261662067</c:v>
                </c:pt>
                <c:pt idx="80">
                  <c:v>100.27642901863314</c:v>
                </c:pt>
                <c:pt idx="81">
                  <c:v>100.3447480683575</c:v>
                </c:pt>
                <c:pt idx="82">
                  <c:v>100.4253165448238</c:v>
                </c:pt>
                <c:pt idx="83">
                  <c:v>100.54090746919471</c:v>
                </c:pt>
                <c:pt idx="84">
                  <c:v>100.66219058000543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'10_7福井'!$L$4:$L$88</c:f>
              <c:strCache>
                <c:ptCount val="8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</c:strCache>
            </c:strRef>
          </c:cat>
          <c:val>
            <c:numRef>
              <c:f>'10_7福井'!$N$4:$N$88</c:f>
              <c:numCache>
                <c:formatCode>#,##0.00_);[Red]\(#,##0.00\)</c:formatCode>
                <c:ptCount val="85"/>
                <c:pt idx="0">
                  <c:v>99.402092936935546</c:v>
                </c:pt>
                <c:pt idx="1">
                  <c:v>99.769240794846695</c:v>
                </c:pt>
                <c:pt idx="2">
                  <c:v>100.16020966444302</c:v>
                </c:pt>
                <c:pt idx="3">
                  <c:v>100.55844646021092</c:v>
                </c:pt>
                <c:pt idx="4">
                  <c:v>100.92678808516121</c:v>
                </c:pt>
                <c:pt idx="5">
                  <c:v>101.23514524628024</c:v>
                </c:pt>
                <c:pt idx="6">
                  <c:v>101.44888576509706</c:v>
                </c:pt>
                <c:pt idx="7">
                  <c:v>101.57009700282983</c:v>
                </c:pt>
                <c:pt idx="8">
                  <c:v>101.60163047154141</c:v>
                </c:pt>
                <c:pt idx="9">
                  <c:v>101.58581309385815</c:v>
                </c:pt>
                <c:pt idx="10">
                  <c:v>101.55435930085801</c:v>
                </c:pt>
                <c:pt idx="11">
                  <c:v>101.51380042535838</c:v>
                </c:pt>
                <c:pt idx="12">
                  <c:v>101.46231377350851</c:v>
                </c:pt>
                <c:pt idx="13">
                  <c:v>101.39836214429234</c:v>
                </c:pt>
                <c:pt idx="14">
                  <c:v>101.30872249553242</c:v>
                </c:pt>
                <c:pt idx="15">
                  <c:v>101.18237403274601</c:v>
                </c:pt>
                <c:pt idx="16">
                  <c:v>101.03377364059408</c:v>
                </c:pt>
                <c:pt idx="17">
                  <c:v>100.84330423519125</c:v>
                </c:pt>
                <c:pt idx="18">
                  <c:v>100.65942115930653</c:v>
                </c:pt>
                <c:pt idx="19">
                  <c:v>100.48645034653039</c:v>
                </c:pt>
                <c:pt idx="20">
                  <c:v>100.32513863532992</c:v>
                </c:pt>
                <c:pt idx="21">
                  <c:v>100.1493267009925</c:v>
                </c:pt>
                <c:pt idx="22">
                  <c:v>99.946478941407065</c:v>
                </c:pt>
                <c:pt idx="23">
                  <c:v>99.68354882785404</c:v>
                </c:pt>
                <c:pt idx="24">
                  <c:v>99.316137296467886</c:v>
                </c:pt>
                <c:pt idx="25">
                  <c:v>98.822835511424927</c:v>
                </c:pt>
                <c:pt idx="26">
                  <c:v>98.214641587199338</c:v>
                </c:pt>
                <c:pt idx="27">
                  <c:v>97.560966114330157</c:v>
                </c:pt>
                <c:pt idx="28">
                  <c:v>96.970163603137891</c:v>
                </c:pt>
                <c:pt idx="29">
                  <c:v>96.54911098620488</c:v>
                </c:pt>
                <c:pt idx="30">
                  <c:v>96.345790101742864</c:v>
                </c:pt>
                <c:pt idx="31">
                  <c:v>96.357466236222308</c:v>
                </c:pt>
                <c:pt idx="32">
                  <c:v>96.546041177111647</c:v>
                </c:pt>
                <c:pt idx="33">
                  <c:v>96.853826101492615</c:v>
                </c:pt>
                <c:pt idx="34">
                  <c:v>97.210497644651838</c:v>
                </c:pt>
                <c:pt idx="35">
                  <c:v>97.597126722439995</c:v>
                </c:pt>
                <c:pt idx="36">
                  <c:v>98.019953587849102</c:v>
                </c:pt>
                <c:pt idx="37">
                  <c:v>98.479696223450077</c:v>
                </c:pt>
                <c:pt idx="38">
                  <c:v>98.952095020527764</c:v>
                </c:pt>
                <c:pt idx="39">
                  <c:v>99.41211971506722</c:v>
                </c:pt>
                <c:pt idx="40">
                  <c:v>99.819734818019242</c:v>
                </c:pt>
                <c:pt idx="41">
                  <c:v>100.16935695761268</c:v>
                </c:pt>
                <c:pt idx="42">
                  <c:v>100.43768524060829</c:v>
                </c:pt>
                <c:pt idx="43">
                  <c:v>100.59390177277042</c:v>
                </c:pt>
                <c:pt idx="44">
                  <c:v>100.68841763500264</c:v>
                </c:pt>
                <c:pt idx="45">
                  <c:v>100.75724837085632</c:v>
                </c:pt>
                <c:pt idx="46">
                  <c:v>100.82772936181709</c:v>
                </c:pt>
                <c:pt idx="47">
                  <c:v>100.9200839908497</c:v>
                </c:pt>
                <c:pt idx="48">
                  <c:v>101.03057377171217</c:v>
                </c:pt>
                <c:pt idx="49">
                  <c:v>101.15058036252978</c:v>
                </c:pt>
                <c:pt idx="50">
                  <c:v>101.26971797729887</c:v>
                </c:pt>
                <c:pt idx="51">
                  <c:v>101.37959676021457</c:v>
                </c:pt>
                <c:pt idx="52">
                  <c:v>101.4585086331637</c:v>
                </c:pt>
                <c:pt idx="53">
                  <c:v>101.48996230655494</c:v>
                </c:pt>
                <c:pt idx="54">
                  <c:v>101.44643781545921</c:v>
                </c:pt>
                <c:pt idx="55">
                  <c:v>101.31908187655948</c:v>
                </c:pt>
                <c:pt idx="56">
                  <c:v>101.10294011002188</c:v>
                </c:pt>
                <c:pt idx="57">
                  <c:v>100.82791602405267</c:v>
                </c:pt>
                <c:pt idx="58">
                  <c:v>100.51788378274493</c:v>
                </c:pt>
                <c:pt idx="59">
                  <c:v>100.20112436463732</c:v>
                </c:pt>
                <c:pt idx="60">
                  <c:v>99.908536147002309</c:v>
                </c:pt>
                <c:pt idx="61">
                  <c:v>99.670196584489844</c:v>
                </c:pt>
                <c:pt idx="62">
                  <c:v>99.523320633250506</c:v>
                </c:pt>
                <c:pt idx="63">
                  <c:v>99.479472848638792</c:v>
                </c:pt>
                <c:pt idx="64">
                  <c:v>99.505173000667568</c:v>
                </c:pt>
                <c:pt idx="65">
                  <c:v>99.56560242553752</c:v>
                </c:pt>
                <c:pt idx="66">
                  <c:v>99.651061353334455</c:v>
                </c:pt>
                <c:pt idx="67">
                  <c:v>99.727782022753246</c:v>
                </c:pt>
                <c:pt idx="68">
                  <c:v>99.78354146433351</c:v>
                </c:pt>
                <c:pt idx="69">
                  <c:v>99.812533688838329</c:v>
                </c:pt>
                <c:pt idx="70">
                  <c:v>99.807735816015125</c:v>
                </c:pt>
                <c:pt idx="71">
                  <c:v>99.780315263378853</c:v>
                </c:pt>
                <c:pt idx="72">
                  <c:v>99.763209091364374</c:v>
                </c:pt>
                <c:pt idx="73">
                  <c:v>99.797628733817547</c:v>
                </c:pt>
                <c:pt idx="74">
                  <c:v>99.894326978196275</c:v>
                </c:pt>
                <c:pt idx="75">
                  <c:v>100.03991700659107</c:v>
                </c:pt>
                <c:pt idx="76">
                  <c:v>100.18238074065897</c:v>
                </c:pt>
                <c:pt idx="77">
                  <c:v>100.28244088640825</c:v>
                </c:pt>
                <c:pt idx="78">
                  <c:v>100.36905777490989</c:v>
                </c:pt>
                <c:pt idx="79">
                  <c:v>100.42914384011898</c:v>
                </c:pt>
                <c:pt idx="80">
                  <c:v>100.48499583216274</c:v>
                </c:pt>
                <c:pt idx="81">
                  <c:v>100.52884032195298</c:v>
                </c:pt>
                <c:pt idx="82">
                  <c:v>100.55312814363815</c:v>
                </c:pt>
                <c:pt idx="83">
                  <c:v>100.53948996774622</c:v>
                </c:pt>
                <c:pt idx="84">
                  <c:v>100.49749569168533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203038</xdr:colOff>
      <xdr:row>24</xdr:row>
      <xdr:rowOff>104946</xdr:rowOff>
    </xdr:from>
    <xdr:to>
      <xdr:col>15</xdr:col>
      <xdr:colOff>431962</xdr:colOff>
      <xdr:row>44</xdr:row>
      <xdr:rowOff>104604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F4F2AD-C885-CD47-4541-FA5ED502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738" y="4740446"/>
          <a:ext cx="7321874" cy="319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40</xdr:row>
      <xdr:rowOff>0</xdr:rowOff>
    </xdr:from>
    <xdr:to>
      <xdr:col>29</xdr:col>
      <xdr:colOff>44450</xdr:colOff>
      <xdr:row>56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DB5AD62-1E6A-392C-687B-7F82D5D1C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6769100"/>
          <a:ext cx="4565650" cy="277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30</xdr:col>
      <xdr:colOff>266700</xdr:colOff>
      <xdr:row>31</xdr:row>
      <xdr:rowOff>127000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A20DD78-6447-A946-2D0C-A4EF1CBC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450850</xdr:colOff>
      <xdr:row>77</xdr:row>
      <xdr:rowOff>44450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F196E12-4E74-57B8-DA94-D8EB30DE7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97409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833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18" t="s">
        <v>1488</v>
      </c>
      <c r="C16" s="2718"/>
      <c r="D16" s="2718"/>
      <c r="E16" s="2718"/>
      <c r="F16" s="2718"/>
      <c r="G16" s="2718"/>
      <c r="H16" s="38"/>
    </row>
    <row r="17" spans="1:8" ht="23.5">
      <c r="A17" s="38"/>
      <c r="B17" s="206"/>
      <c r="C17" s="38"/>
      <c r="D17" s="2196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19">
        <v>45755</v>
      </c>
      <c r="D35" s="2719"/>
      <c r="E35" s="2719"/>
      <c r="F35" s="2719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20" t="s">
        <v>431</v>
      </c>
      <c r="C44" s="2720"/>
      <c r="D44" s="2720"/>
      <c r="E44" s="2720"/>
      <c r="F44" s="2720"/>
      <c r="G44" s="2720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2" activePane="bottomRight" state="frozen"/>
      <selection pane="topRight" activeCell="C1" sqref="C1"/>
      <selection pane="bottomLeft" activeCell="A7" sqref="A7"/>
      <selection pane="bottomRight" activeCell="E443" sqref="E443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864</v>
      </c>
      <c r="B1" s="24"/>
      <c r="C1" s="24"/>
      <c r="D1" s="24"/>
      <c r="E1" s="24"/>
      <c r="F1" s="44"/>
      <c r="G1" s="24"/>
      <c r="H1" s="24"/>
      <c r="I1" s="23" t="s">
        <v>865</v>
      </c>
      <c r="J1" s="24"/>
      <c r="R1" s="24"/>
    </row>
    <row r="2" spans="1:18">
      <c r="A2" s="131" t="s">
        <v>26</v>
      </c>
      <c r="B2" s="140"/>
      <c r="C2" s="2794" t="s">
        <v>1425</v>
      </c>
      <c r="D2" s="2794"/>
      <c r="E2" s="2795"/>
      <c r="F2" s="2802" t="s">
        <v>866</v>
      </c>
      <c r="G2" s="132"/>
      <c r="H2" s="24"/>
      <c r="I2" s="131" t="s">
        <v>26</v>
      </c>
      <c r="J2" s="140"/>
      <c r="K2" s="2804" t="s">
        <v>856</v>
      </c>
      <c r="L2" s="2804"/>
      <c r="M2" s="2804"/>
      <c r="N2" s="2815" t="s">
        <v>1231</v>
      </c>
      <c r="O2" s="2794"/>
      <c r="P2" s="2816"/>
      <c r="Q2" s="2805" t="s">
        <v>866</v>
      </c>
      <c r="R2" s="1054"/>
    </row>
    <row r="3" spans="1:18">
      <c r="A3" s="85" t="s">
        <v>472</v>
      </c>
      <c r="B3" s="96"/>
      <c r="C3" s="2796" t="s">
        <v>867</v>
      </c>
      <c r="D3" s="2798" t="s">
        <v>866</v>
      </c>
      <c r="E3" s="2800" t="s">
        <v>868</v>
      </c>
      <c r="F3" s="2803"/>
      <c r="G3" s="133" t="s">
        <v>869</v>
      </c>
      <c r="H3" s="24"/>
      <c r="I3" s="85" t="s">
        <v>472</v>
      </c>
      <c r="J3" s="96"/>
      <c r="K3" s="2792" t="s">
        <v>867</v>
      </c>
      <c r="L3" s="2811" t="s">
        <v>866</v>
      </c>
      <c r="M3" s="2813" t="s">
        <v>868</v>
      </c>
      <c r="N3" s="2807" t="s">
        <v>867</v>
      </c>
      <c r="O3" s="2798" t="s">
        <v>866</v>
      </c>
      <c r="P3" s="2809" t="s">
        <v>868</v>
      </c>
      <c r="Q3" s="2806"/>
      <c r="R3" s="1055" t="s">
        <v>869</v>
      </c>
    </row>
    <row r="4" spans="1:18" ht="13.5" thickBot="1">
      <c r="A4" s="142" t="s">
        <v>97</v>
      </c>
      <c r="B4" s="102"/>
      <c r="C4" s="2797"/>
      <c r="D4" s="2799"/>
      <c r="E4" s="2801"/>
      <c r="F4" s="144" t="s">
        <v>870</v>
      </c>
      <c r="G4" s="143"/>
      <c r="H4" s="24"/>
      <c r="I4" s="142" t="s">
        <v>97</v>
      </c>
      <c r="J4" s="102"/>
      <c r="K4" s="2793"/>
      <c r="L4" s="2812"/>
      <c r="M4" s="2814"/>
      <c r="N4" s="2808"/>
      <c r="O4" s="2799"/>
      <c r="P4" s="2810"/>
      <c r="Q4" s="1708" t="s">
        <v>870</v>
      </c>
      <c r="R4" s="1056"/>
    </row>
    <row r="5" spans="1:18">
      <c r="A5" s="112" t="s">
        <v>19</v>
      </c>
      <c r="B5" s="120" t="s">
        <v>3</v>
      </c>
      <c r="C5" s="1780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101.6</v>
      </c>
      <c r="O5" s="1057">
        <v>114</v>
      </c>
      <c r="P5" s="1712">
        <v>106.6</v>
      </c>
      <c r="Q5" s="1182"/>
      <c r="R5" s="1058"/>
    </row>
    <row r="6" spans="1:18">
      <c r="A6" s="112">
        <v>1990</v>
      </c>
      <c r="B6" s="120" t="s">
        <v>4</v>
      </c>
      <c r="C6" s="1780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102.3</v>
      </c>
      <c r="O6" s="1057">
        <v>114.4</v>
      </c>
      <c r="P6" s="1712">
        <v>106.8</v>
      </c>
      <c r="Q6" s="1182"/>
      <c r="R6" s="1058"/>
    </row>
    <row r="7" spans="1:18">
      <c r="A7" s="112"/>
      <c r="B7" s="120" t="s">
        <v>5</v>
      </c>
      <c r="C7" s="1780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101.4</v>
      </c>
      <c r="O7" s="1057">
        <v>114.3</v>
      </c>
      <c r="P7" s="1712">
        <v>106.9</v>
      </c>
      <c r="Q7" s="1182"/>
      <c r="R7" s="1058"/>
    </row>
    <row r="8" spans="1:18">
      <c r="A8" s="112"/>
      <c r="B8" s="120" t="s">
        <v>6</v>
      </c>
      <c r="C8" s="1780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102.1</v>
      </c>
      <c r="O8" s="1057">
        <v>115</v>
      </c>
      <c r="P8" s="1712">
        <v>106.9</v>
      </c>
      <c r="Q8" s="1182"/>
      <c r="R8" s="1058"/>
    </row>
    <row r="9" spans="1:18">
      <c r="A9" s="112"/>
      <c r="B9" s="120" t="s">
        <v>7</v>
      </c>
      <c r="C9" s="1780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103.6</v>
      </c>
      <c r="O9" s="1057">
        <v>116.7</v>
      </c>
      <c r="P9" s="1712">
        <v>106.9</v>
      </c>
      <c r="Q9" s="1182"/>
      <c r="R9" s="1058"/>
    </row>
    <row r="10" spans="1:18">
      <c r="A10" s="112"/>
      <c r="B10" s="120" t="s">
        <v>8</v>
      </c>
      <c r="C10" s="1780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102.6</v>
      </c>
      <c r="O10" s="1057">
        <v>117.5</v>
      </c>
      <c r="P10" s="1712">
        <v>106.8</v>
      </c>
      <c r="Q10" s="1182"/>
      <c r="R10" s="1058"/>
    </row>
    <row r="11" spans="1:18">
      <c r="A11" s="112"/>
      <c r="B11" s="120" t="s">
        <v>9</v>
      </c>
      <c r="C11" s="1780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101.7</v>
      </c>
      <c r="O11" s="1057">
        <v>118</v>
      </c>
      <c r="P11" s="1712">
        <v>106.5</v>
      </c>
      <c r="Q11" s="1182"/>
      <c r="R11" s="1058"/>
    </row>
    <row r="12" spans="1:18">
      <c r="A12" s="112"/>
      <c r="B12" s="120" t="s">
        <v>10</v>
      </c>
      <c r="C12" s="1780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100.6</v>
      </c>
      <c r="O12" s="1057">
        <v>117.6</v>
      </c>
      <c r="P12" s="1712">
        <v>107.1</v>
      </c>
      <c r="Q12" s="1182"/>
      <c r="R12" s="1058"/>
    </row>
    <row r="13" spans="1:18">
      <c r="A13" s="112"/>
      <c r="B13" s="120" t="s">
        <v>11</v>
      </c>
      <c r="C13" s="1780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99.2</v>
      </c>
      <c r="O13" s="1057">
        <v>117.2</v>
      </c>
      <c r="P13" s="1712">
        <v>107.3</v>
      </c>
      <c r="Q13" s="1182"/>
      <c r="R13" s="1058"/>
    </row>
    <row r="14" spans="1:18">
      <c r="A14" s="112"/>
      <c r="B14" s="120" t="s">
        <v>12</v>
      </c>
      <c r="C14" s="1780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99.6</v>
      </c>
      <c r="O14" s="1057">
        <v>118.9</v>
      </c>
      <c r="P14" s="1712">
        <v>107.9</v>
      </c>
      <c r="Q14" s="1182"/>
      <c r="R14" s="1058"/>
    </row>
    <row r="15" spans="1:18">
      <c r="A15" s="112"/>
      <c r="B15" s="120" t="s">
        <v>13</v>
      </c>
      <c r="C15" s="1780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98.9</v>
      </c>
      <c r="O15" s="1057">
        <v>118.2</v>
      </c>
      <c r="P15" s="1712">
        <v>108</v>
      </c>
      <c r="Q15" s="1182"/>
      <c r="R15" s="1058"/>
    </row>
    <row r="16" spans="1:18">
      <c r="A16" s="113"/>
      <c r="B16" s="121" t="s">
        <v>14</v>
      </c>
      <c r="C16" s="1781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98.8</v>
      </c>
      <c r="O16" s="1057">
        <v>118</v>
      </c>
      <c r="P16" s="1712">
        <v>109</v>
      </c>
      <c r="Q16" s="1182"/>
      <c r="R16" s="1060"/>
    </row>
    <row r="17" spans="1:18">
      <c r="A17" s="111" t="s">
        <v>20</v>
      </c>
      <c r="B17" s="119" t="s">
        <v>3</v>
      </c>
      <c r="C17" s="1782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98.2</v>
      </c>
      <c r="O17" s="1062">
        <v>117.9</v>
      </c>
      <c r="P17" s="1716">
        <v>108.8</v>
      </c>
      <c r="Q17" s="1183"/>
      <c r="R17" s="1061"/>
    </row>
    <row r="18" spans="1:18">
      <c r="A18" s="112">
        <v>1991</v>
      </c>
      <c r="B18" s="120" t="s">
        <v>4</v>
      </c>
      <c r="C18" s="1780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97.2</v>
      </c>
      <c r="O18" s="1057">
        <v>117.4</v>
      </c>
      <c r="P18" s="1712">
        <v>108.9</v>
      </c>
      <c r="Q18" s="1182"/>
      <c r="R18" s="1058" t="s">
        <v>871</v>
      </c>
    </row>
    <row r="19" spans="1:18">
      <c r="A19" s="137"/>
      <c r="B19" s="141" t="s">
        <v>5</v>
      </c>
      <c r="C19" s="1783"/>
      <c r="D19" s="272"/>
      <c r="E19" s="60"/>
      <c r="F19" s="80"/>
      <c r="G19" s="138" t="s">
        <v>871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96.3</v>
      </c>
      <c r="O19" s="1057">
        <v>116.3</v>
      </c>
      <c r="P19" s="1712">
        <v>109</v>
      </c>
      <c r="Q19" s="1182"/>
      <c r="R19" s="1058"/>
    </row>
    <row r="20" spans="1:18">
      <c r="A20" s="112"/>
      <c r="B20" s="120" t="s">
        <v>6</v>
      </c>
      <c r="C20" s="1780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95.7</v>
      </c>
      <c r="O20" s="1057">
        <v>115.4</v>
      </c>
      <c r="P20" s="1712">
        <v>109.4</v>
      </c>
      <c r="Q20" s="1182"/>
      <c r="R20" s="1058"/>
    </row>
    <row r="21" spans="1:18">
      <c r="A21" s="112"/>
      <c r="B21" s="120" t="s">
        <v>7</v>
      </c>
      <c r="C21" s="1780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94.9</v>
      </c>
      <c r="O21" s="1057">
        <v>116.7</v>
      </c>
      <c r="P21" s="1712">
        <v>110</v>
      </c>
      <c r="Q21" s="1182"/>
      <c r="R21" s="1058"/>
    </row>
    <row r="22" spans="1:18">
      <c r="A22" s="112"/>
      <c r="B22" s="120" t="s">
        <v>8</v>
      </c>
      <c r="C22" s="1780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93.5</v>
      </c>
      <c r="O22" s="1057">
        <v>114.6</v>
      </c>
      <c r="P22" s="1712">
        <v>110.4</v>
      </c>
      <c r="Q22" s="1182"/>
      <c r="R22" s="1058"/>
    </row>
    <row r="23" spans="1:18">
      <c r="A23" s="112"/>
      <c r="B23" s="120" t="s">
        <v>9</v>
      </c>
      <c r="C23" s="1780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93.1</v>
      </c>
      <c r="O23" s="1057">
        <v>115.9</v>
      </c>
      <c r="P23" s="1712">
        <v>109.8</v>
      </c>
      <c r="Q23" s="1182"/>
      <c r="R23" s="1058"/>
    </row>
    <row r="24" spans="1:18">
      <c r="A24" s="112"/>
      <c r="B24" s="120" t="s">
        <v>10</v>
      </c>
      <c r="C24" s="1780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92.2</v>
      </c>
      <c r="O24" s="1057">
        <v>114.5</v>
      </c>
      <c r="P24" s="1712">
        <v>108.9</v>
      </c>
      <c r="Q24" s="1182"/>
      <c r="R24" s="1058"/>
    </row>
    <row r="25" spans="1:18">
      <c r="A25" s="112"/>
      <c r="B25" s="120" t="s">
        <v>11</v>
      </c>
      <c r="C25" s="1780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91.3</v>
      </c>
      <c r="O25" s="1057">
        <v>113.4</v>
      </c>
      <c r="P25" s="1712">
        <v>108.9</v>
      </c>
      <c r="Q25" s="1182"/>
      <c r="R25" s="1058"/>
    </row>
    <row r="26" spans="1:18">
      <c r="A26" s="112"/>
      <c r="B26" s="120" t="s">
        <v>12</v>
      </c>
      <c r="C26" s="1780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91.3</v>
      </c>
      <c r="O26" s="1057">
        <v>112.6</v>
      </c>
      <c r="P26" s="1712">
        <v>108.6</v>
      </c>
      <c r="Q26" s="1182"/>
      <c r="R26" s="1058"/>
    </row>
    <row r="27" spans="1:18">
      <c r="A27" s="112"/>
      <c r="B27" s="120" t="s">
        <v>13</v>
      </c>
      <c r="C27" s="1780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90.2</v>
      </c>
      <c r="O27" s="1057">
        <v>112.9</v>
      </c>
      <c r="P27" s="1712">
        <v>108.7</v>
      </c>
      <c r="Q27" s="1182"/>
      <c r="R27" s="1058"/>
    </row>
    <row r="28" spans="1:18">
      <c r="A28" s="113"/>
      <c r="B28" s="121" t="s">
        <v>14</v>
      </c>
      <c r="C28" s="1781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88.9</v>
      </c>
      <c r="O28" s="1059">
        <v>110.9</v>
      </c>
      <c r="P28" s="1717">
        <v>107.9</v>
      </c>
      <c r="Q28" s="1184"/>
      <c r="R28" s="1060"/>
    </row>
    <row r="29" spans="1:18">
      <c r="A29" s="112" t="s">
        <v>21</v>
      </c>
      <c r="B29" s="120" t="s">
        <v>3</v>
      </c>
      <c r="C29" s="1780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88.6</v>
      </c>
      <c r="O29" s="1057">
        <v>109.6</v>
      </c>
      <c r="P29" s="1712">
        <v>107.3</v>
      </c>
      <c r="Q29" s="1182"/>
      <c r="R29" s="1058"/>
    </row>
    <row r="30" spans="1:18">
      <c r="A30" s="112">
        <v>1992</v>
      </c>
      <c r="B30" s="120" t="s">
        <v>4</v>
      </c>
      <c r="C30" s="1780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88</v>
      </c>
      <c r="O30" s="1057">
        <v>109.2</v>
      </c>
      <c r="P30" s="1712">
        <v>107.3</v>
      </c>
      <c r="Q30" s="1182"/>
      <c r="R30" s="1058"/>
    </row>
    <row r="31" spans="1:18">
      <c r="A31" s="112"/>
      <c r="B31" s="120" t="s">
        <v>5</v>
      </c>
      <c r="C31" s="1780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87.5</v>
      </c>
      <c r="O31" s="1057">
        <v>107.1</v>
      </c>
      <c r="P31" s="1712">
        <v>106.1</v>
      </c>
      <c r="Q31" s="1182"/>
      <c r="R31" s="1058"/>
    </row>
    <row r="32" spans="1:18">
      <c r="A32" s="112"/>
      <c r="B32" s="120" t="s">
        <v>6</v>
      </c>
      <c r="C32" s="1780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85.9</v>
      </c>
      <c r="O32" s="1057">
        <v>105.6</v>
      </c>
      <c r="P32" s="1712">
        <v>105.5</v>
      </c>
      <c r="Q32" s="1182"/>
      <c r="R32" s="1058"/>
    </row>
    <row r="33" spans="1:18">
      <c r="A33" s="112"/>
      <c r="B33" s="120" t="s">
        <v>7</v>
      </c>
      <c r="C33" s="1780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85.5</v>
      </c>
      <c r="O33" s="1057">
        <v>103.6</v>
      </c>
      <c r="P33" s="1712">
        <v>105</v>
      </c>
      <c r="Q33" s="1182"/>
      <c r="R33" s="1058"/>
    </row>
    <row r="34" spans="1:18">
      <c r="A34" s="112"/>
      <c r="B34" s="120" t="s">
        <v>8</v>
      </c>
      <c r="C34" s="1780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85.2</v>
      </c>
      <c r="O34" s="1057">
        <v>103.8</v>
      </c>
      <c r="P34" s="1712">
        <v>104.5</v>
      </c>
      <c r="Q34" s="1182"/>
      <c r="R34" s="1058"/>
    </row>
    <row r="35" spans="1:18">
      <c r="A35" s="112"/>
      <c r="B35" s="120" t="s">
        <v>9</v>
      </c>
      <c r="C35" s="1780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84.6</v>
      </c>
      <c r="O35" s="1057">
        <v>102.8</v>
      </c>
      <c r="P35" s="1712">
        <v>103.7</v>
      </c>
      <c r="Q35" s="1182"/>
      <c r="R35" s="1058"/>
    </row>
    <row r="36" spans="1:18">
      <c r="A36" s="112"/>
      <c r="B36" s="120" t="s">
        <v>10</v>
      </c>
      <c r="C36" s="1780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84.2</v>
      </c>
      <c r="O36" s="1057">
        <v>100.6</v>
      </c>
      <c r="P36" s="1712">
        <v>103.2</v>
      </c>
      <c r="Q36" s="1182"/>
      <c r="R36" s="1058"/>
    </row>
    <row r="37" spans="1:18">
      <c r="A37" s="112"/>
      <c r="B37" s="120" t="s">
        <v>11</v>
      </c>
      <c r="C37" s="1780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84.7</v>
      </c>
      <c r="O37" s="1057">
        <v>102.4</v>
      </c>
      <c r="P37" s="1712">
        <v>102.7</v>
      </c>
      <c r="Q37" s="1182"/>
      <c r="R37" s="1058"/>
    </row>
    <row r="38" spans="1:18">
      <c r="A38" s="112"/>
      <c r="B38" s="120" t="s">
        <v>12</v>
      </c>
      <c r="C38" s="1780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83.2</v>
      </c>
      <c r="O38" s="1057">
        <v>99.6</v>
      </c>
      <c r="P38" s="1712">
        <v>101.7</v>
      </c>
      <c r="Q38" s="1182"/>
      <c r="R38" s="1058"/>
    </row>
    <row r="39" spans="1:18">
      <c r="A39" s="112"/>
      <c r="B39" s="120" t="s">
        <v>13</v>
      </c>
      <c r="C39" s="1780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82.9</v>
      </c>
      <c r="O39" s="1057">
        <v>97.8</v>
      </c>
      <c r="P39" s="1712">
        <v>100.9</v>
      </c>
      <c r="Q39" s="1182"/>
      <c r="R39" s="1058"/>
    </row>
    <row r="40" spans="1:18" ht="13.5" thickBot="1">
      <c r="A40" s="112"/>
      <c r="B40" s="120" t="s">
        <v>14</v>
      </c>
      <c r="C40" s="1780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83.7</v>
      </c>
      <c r="O40" s="1057">
        <v>97</v>
      </c>
      <c r="P40" s="1712">
        <v>100</v>
      </c>
      <c r="Q40" s="1182"/>
      <c r="R40" s="1058"/>
    </row>
    <row r="41" spans="1:18">
      <c r="A41" s="1063" t="s">
        <v>22</v>
      </c>
      <c r="B41" s="1064" t="s">
        <v>3</v>
      </c>
      <c r="C41" s="1784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83.8</v>
      </c>
      <c r="O41" s="1062">
        <v>98</v>
      </c>
      <c r="P41" s="1716">
        <v>99.8</v>
      </c>
      <c r="Q41" s="1183"/>
      <c r="R41" s="1061"/>
    </row>
    <row r="42" spans="1:18">
      <c r="A42" s="112">
        <v>1993</v>
      </c>
      <c r="B42" s="120" t="s">
        <v>4</v>
      </c>
      <c r="C42" s="1780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84.8</v>
      </c>
      <c r="O42" s="1057">
        <v>98.1</v>
      </c>
      <c r="P42" s="1712">
        <v>99.2</v>
      </c>
      <c r="Q42" s="1182"/>
      <c r="R42" s="1058"/>
    </row>
    <row r="43" spans="1:18">
      <c r="A43" s="112"/>
      <c r="B43" s="120" t="s">
        <v>5</v>
      </c>
      <c r="C43" s="1780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84.5</v>
      </c>
      <c r="O43" s="1057">
        <v>97.5</v>
      </c>
      <c r="P43" s="1712">
        <v>98</v>
      </c>
      <c r="Q43" s="1182"/>
      <c r="R43" s="1058"/>
    </row>
    <row r="44" spans="1:18">
      <c r="A44" s="112"/>
      <c r="B44" s="120" t="s">
        <v>6</v>
      </c>
      <c r="C44" s="1780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85.6</v>
      </c>
      <c r="O44" s="1057">
        <v>97.2</v>
      </c>
      <c r="P44" s="1712">
        <v>97.4</v>
      </c>
      <c r="Q44" s="1182"/>
      <c r="R44" s="1058"/>
    </row>
    <row r="45" spans="1:18">
      <c r="A45" s="112"/>
      <c r="B45" s="120" t="s">
        <v>7</v>
      </c>
      <c r="C45" s="1780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86.7</v>
      </c>
      <c r="O45" s="1057">
        <v>96.2</v>
      </c>
      <c r="P45" s="1712">
        <v>96.4</v>
      </c>
      <c r="Q45" s="1182"/>
      <c r="R45" s="1058"/>
    </row>
    <row r="46" spans="1:18">
      <c r="A46" s="112"/>
      <c r="B46" s="120" t="s">
        <v>8</v>
      </c>
      <c r="C46" s="1780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86.9</v>
      </c>
      <c r="O46" s="1057">
        <v>94.9</v>
      </c>
      <c r="P46" s="1712">
        <v>95.6</v>
      </c>
      <c r="Q46" s="1182"/>
      <c r="R46" s="1058"/>
    </row>
    <row r="47" spans="1:18">
      <c r="A47" s="112"/>
      <c r="B47" s="120" t="s">
        <v>9</v>
      </c>
      <c r="C47" s="1780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87.2</v>
      </c>
      <c r="O47" s="1057">
        <v>95</v>
      </c>
      <c r="P47" s="1712">
        <v>95.5</v>
      </c>
      <c r="Q47" s="1182"/>
      <c r="R47" s="1058"/>
    </row>
    <row r="48" spans="1:18">
      <c r="A48" s="112"/>
      <c r="B48" s="120" t="s">
        <v>10</v>
      </c>
      <c r="C48" s="1780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86.9</v>
      </c>
      <c r="O48" s="1057">
        <v>94.5</v>
      </c>
      <c r="P48" s="1712">
        <v>95</v>
      </c>
      <c r="Q48" s="1182"/>
      <c r="R48" s="1058"/>
    </row>
    <row r="49" spans="1:18">
      <c r="A49" s="112"/>
      <c r="B49" s="120" t="s">
        <v>11</v>
      </c>
      <c r="C49" s="1780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86.9</v>
      </c>
      <c r="O49" s="1057">
        <v>94.5</v>
      </c>
      <c r="P49" s="1712">
        <v>94</v>
      </c>
      <c r="Q49" s="1182"/>
      <c r="R49" s="1058"/>
    </row>
    <row r="50" spans="1:18">
      <c r="A50" s="137"/>
      <c r="B50" s="141" t="s">
        <v>12</v>
      </c>
      <c r="C50" s="1783"/>
      <c r="D50" s="272"/>
      <c r="E50" s="60"/>
      <c r="F50" s="282"/>
      <c r="G50" s="138" t="s">
        <v>872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86.1</v>
      </c>
      <c r="O50" s="1057">
        <v>93.1</v>
      </c>
      <c r="P50" s="1712">
        <v>93.8</v>
      </c>
      <c r="Q50" s="1182"/>
      <c r="R50" s="1058" t="s">
        <v>872</v>
      </c>
    </row>
    <row r="51" spans="1:18">
      <c r="A51" s="112"/>
      <c r="B51" s="120" t="s">
        <v>13</v>
      </c>
      <c r="C51" s="1780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85.6</v>
      </c>
      <c r="O51" s="1057">
        <v>92.8</v>
      </c>
      <c r="P51" s="1712">
        <v>93.3</v>
      </c>
      <c r="Q51" s="1182"/>
      <c r="R51" s="1058"/>
    </row>
    <row r="52" spans="1:18">
      <c r="A52" s="100"/>
      <c r="B52" s="197" t="s">
        <v>14</v>
      </c>
      <c r="C52" s="1785">
        <v>97.52</v>
      </c>
      <c r="D52" s="273">
        <v>101.12</v>
      </c>
      <c r="E52" s="4">
        <v>80.23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85.2</v>
      </c>
      <c r="O52" s="1059">
        <v>92.3</v>
      </c>
      <c r="P52" s="1717">
        <v>92</v>
      </c>
      <c r="Q52" s="1184"/>
      <c r="R52" s="1060"/>
    </row>
    <row r="53" spans="1:18">
      <c r="A53" s="95" t="s">
        <v>23</v>
      </c>
      <c r="B53" s="195" t="s">
        <v>3</v>
      </c>
      <c r="C53" s="1786">
        <v>97.71</v>
      </c>
      <c r="D53" s="274">
        <v>103.85</v>
      </c>
      <c r="E53" s="1">
        <v>79.81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86.7</v>
      </c>
      <c r="O53" s="1057">
        <v>93</v>
      </c>
      <c r="P53" s="1712">
        <v>92.6</v>
      </c>
      <c r="Q53" s="1182"/>
      <c r="R53" s="1058"/>
    </row>
    <row r="54" spans="1:18">
      <c r="A54" s="95">
        <v>1994</v>
      </c>
      <c r="B54" s="195" t="s">
        <v>4</v>
      </c>
      <c r="C54" s="1786">
        <v>95.73</v>
      </c>
      <c r="D54" s="274">
        <v>101.11</v>
      </c>
      <c r="E54" s="1">
        <v>77.3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87.6</v>
      </c>
      <c r="O54" s="1057">
        <v>92.7</v>
      </c>
      <c r="P54" s="1712">
        <v>91.6</v>
      </c>
      <c r="Q54" s="1182"/>
      <c r="R54" s="1058"/>
    </row>
    <row r="55" spans="1:18">
      <c r="A55" s="95"/>
      <c r="B55" s="195" t="s">
        <v>5</v>
      </c>
      <c r="C55" s="1786">
        <v>105.23</v>
      </c>
      <c r="D55" s="274">
        <v>103.55</v>
      </c>
      <c r="E55" s="1">
        <v>76.319999999999993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90</v>
      </c>
      <c r="O55" s="1057">
        <v>94</v>
      </c>
      <c r="P55" s="1712">
        <v>91.4</v>
      </c>
      <c r="Q55" s="1182"/>
      <c r="R55" s="1058"/>
    </row>
    <row r="56" spans="1:18">
      <c r="A56" s="95"/>
      <c r="B56" s="195" t="s">
        <v>6</v>
      </c>
      <c r="C56" s="1786">
        <v>101</v>
      </c>
      <c r="D56" s="274">
        <v>98.89</v>
      </c>
      <c r="E56" s="1">
        <v>72.28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90.9</v>
      </c>
      <c r="O56" s="1057">
        <v>94.3</v>
      </c>
      <c r="P56" s="1712">
        <v>91.3</v>
      </c>
      <c r="Q56" s="1182"/>
      <c r="R56" s="1058"/>
    </row>
    <row r="57" spans="1:18">
      <c r="A57" s="95"/>
      <c r="B57" s="195" t="s">
        <v>7</v>
      </c>
      <c r="C57" s="1786">
        <v>105.4</v>
      </c>
      <c r="D57" s="274">
        <v>99.69</v>
      </c>
      <c r="E57" s="1">
        <v>72.28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91.5</v>
      </c>
      <c r="O57" s="1057">
        <v>94.3</v>
      </c>
      <c r="P57" s="1712">
        <v>90.4</v>
      </c>
      <c r="Q57" s="1182"/>
      <c r="R57" s="1058"/>
    </row>
    <row r="58" spans="1:18">
      <c r="A58" s="95"/>
      <c r="B58" s="195" t="s">
        <v>8</v>
      </c>
      <c r="C58" s="1786">
        <v>105.31</v>
      </c>
      <c r="D58" s="274">
        <v>102.92</v>
      </c>
      <c r="E58" s="1">
        <v>71.64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92.8</v>
      </c>
      <c r="O58" s="1057">
        <v>95.7</v>
      </c>
      <c r="P58" s="1712">
        <v>90.3</v>
      </c>
      <c r="Q58" s="1182"/>
      <c r="R58" s="1058"/>
    </row>
    <row r="59" spans="1:18">
      <c r="A59" s="95"/>
      <c r="B59" s="195" t="s">
        <v>9</v>
      </c>
      <c r="C59" s="1786">
        <v>108.43</v>
      </c>
      <c r="D59" s="274">
        <v>102.47</v>
      </c>
      <c r="E59" s="1">
        <v>69.81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93.6</v>
      </c>
      <c r="O59" s="1057">
        <v>96.4</v>
      </c>
      <c r="P59" s="1712">
        <v>90.4</v>
      </c>
      <c r="Q59" s="1182"/>
      <c r="R59" s="1058"/>
    </row>
    <row r="60" spans="1:18">
      <c r="A60" s="95"/>
      <c r="B60" s="195" t="s">
        <v>10</v>
      </c>
      <c r="C60" s="1786">
        <v>116.35</v>
      </c>
      <c r="D60" s="274">
        <v>106.42</v>
      </c>
      <c r="E60" s="1">
        <v>70.25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94.4</v>
      </c>
      <c r="O60" s="1057">
        <v>97.2</v>
      </c>
      <c r="P60" s="1712">
        <v>90.7</v>
      </c>
      <c r="Q60" s="1182"/>
      <c r="R60" s="1058"/>
    </row>
    <row r="61" spans="1:18">
      <c r="A61" s="95"/>
      <c r="B61" s="195" t="s">
        <v>11</v>
      </c>
      <c r="C61" s="781">
        <v>113.98</v>
      </c>
      <c r="D61" s="275">
        <v>104.93</v>
      </c>
      <c r="E61" s="32">
        <v>70.55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94.8</v>
      </c>
      <c r="O61" s="1057">
        <v>96.9</v>
      </c>
      <c r="P61" s="1712">
        <v>91</v>
      </c>
      <c r="Q61" s="1182"/>
      <c r="R61" s="1058"/>
    </row>
    <row r="62" spans="1:18">
      <c r="A62" s="95"/>
      <c r="B62" s="195" t="s">
        <v>12</v>
      </c>
      <c r="C62" s="781">
        <v>113.58</v>
      </c>
      <c r="D62" s="275">
        <v>104.15</v>
      </c>
      <c r="E62" s="32">
        <v>70.27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95.1</v>
      </c>
      <c r="O62" s="1057">
        <v>97.6</v>
      </c>
      <c r="P62" s="1712">
        <v>90.9</v>
      </c>
      <c r="Q62" s="1182"/>
      <c r="R62" s="1058"/>
    </row>
    <row r="63" spans="1:18">
      <c r="A63" s="95"/>
      <c r="B63" s="195" t="s">
        <v>13</v>
      </c>
      <c r="C63" s="781">
        <v>119.83</v>
      </c>
      <c r="D63" s="275">
        <v>107.76</v>
      </c>
      <c r="E63" s="32">
        <v>71.55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96.4</v>
      </c>
      <c r="O63" s="1057">
        <v>98.5</v>
      </c>
      <c r="P63" s="1712">
        <v>90.8</v>
      </c>
      <c r="Q63" s="1182"/>
      <c r="R63" s="1058"/>
    </row>
    <row r="64" spans="1:18">
      <c r="A64" s="95"/>
      <c r="B64" s="195" t="s">
        <v>14</v>
      </c>
      <c r="C64" s="1786">
        <v>111.82</v>
      </c>
      <c r="D64" s="276">
        <v>104.59</v>
      </c>
      <c r="E64" s="1">
        <v>72.06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97.2</v>
      </c>
      <c r="O64" s="1057">
        <v>98.9</v>
      </c>
      <c r="P64" s="1712">
        <v>91.3</v>
      </c>
      <c r="Q64" s="1182"/>
      <c r="R64" s="1058"/>
    </row>
    <row r="65" spans="1:18">
      <c r="A65" s="98" t="s">
        <v>2</v>
      </c>
      <c r="B65" s="196" t="s">
        <v>3</v>
      </c>
      <c r="C65" s="1787">
        <v>99.3</v>
      </c>
      <c r="D65" s="277">
        <v>94.82</v>
      </c>
      <c r="E65" s="2">
        <v>71.83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96.1</v>
      </c>
      <c r="O65" s="1062">
        <v>96.9</v>
      </c>
      <c r="P65" s="1716">
        <v>90.7</v>
      </c>
      <c r="Q65" s="1183"/>
      <c r="R65" s="1061"/>
    </row>
    <row r="66" spans="1:18">
      <c r="A66" s="95">
        <v>1995</v>
      </c>
      <c r="B66" s="195" t="s">
        <v>4</v>
      </c>
      <c r="C66" s="1786">
        <v>108.68</v>
      </c>
      <c r="D66" s="276">
        <v>96.16</v>
      </c>
      <c r="E66" s="1">
        <v>64.31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97.7</v>
      </c>
      <c r="O66" s="1057">
        <v>98.8</v>
      </c>
      <c r="P66" s="1712">
        <v>91.2</v>
      </c>
      <c r="Q66" s="1182"/>
      <c r="R66" s="1058"/>
    </row>
    <row r="67" spans="1:18">
      <c r="A67" s="95"/>
      <c r="B67" s="195" t="s">
        <v>5</v>
      </c>
      <c r="C67" s="1786">
        <v>108.79</v>
      </c>
      <c r="D67" s="276">
        <v>101.54</v>
      </c>
      <c r="E67" s="1">
        <v>60.64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96.2</v>
      </c>
      <c r="O67" s="1057">
        <v>99.1</v>
      </c>
      <c r="P67" s="1712">
        <v>91.6</v>
      </c>
      <c r="Q67" s="1182"/>
      <c r="R67" s="1058"/>
    </row>
    <row r="68" spans="1:18">
      <c r="A68" s="95"/>
      <c r="B68" s="195" t="s">
        <v>6</v>
      </c>
      <c r="C68" s="1786">
        <v>108.29</v>
      </c>
      <c r="D68" s="276">
        <v>106.94</v>
      </c>
      <c r="E68" s="1">
        <v>62.04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95.6</v>
      </c>
      <c r="O68" s="1057">
        <v>99.7</v>
      </c>
      <c r="P68" s="1712">
        <v>91.1</v>
      </c>
      <c r="Q68" s="1182"/>
      <c r="R68" s="1058"/>
    </row>
    <row r="69" spans="1:18">
      <c r="A69" s="95"/>
      <c r="B69" s="195" t="s">
        <v>7</v>
      </c>
      <c r="C69" s="1786">
        <v>119.36</v>
      </c>
      <c r="D69" s="276">
        <v>111.5</v>
      </c>
      <c r="E69" s="1">
        <v>63.44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94.9</v>
      </c>
      <c r="O69" s="1057">
        <v>99.1</v>
      </c>
      <c r="P69" s="1712">
        <v>91.3</v>
      </c>
      <c r="Q69" s="1182"/>
      <c r="R69" s="1058"/>
    </row>
    <row r="70" spans="1:18">
      <c r="A70" s="95"/>
      <c r="B70" s="195" t="s">
        <v>8</v>
      </c>
      <c r="C70" s="1786">
        <v>117.89</v>
      </c>
      <c r="D70" s="276">
        <v>111.36</v>
      </c>
      <c r="E70" s="1">
        <v>65.099999999999994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94.3</v>
      </c>
      <c r="O70" s="1057">
        <v>99.2</v>
      </c>
      <c r="P70" s="1712">
        <v>91.3</v>
      </c>
      <c r="Q70" s="1182"/>
      <c r="R70" s="1058"/>
    </row>
    <row r="71" spans="1:18">
      <c r="A71" s="95"/>
      <c r="B71" s="195" t="s">
        <v>9</v>
      </c>
      <c r="C71" s="1786">
        <v>115.17</v>
      </c>
      <c r="D71" s="276">
        <v>109.69</v>
      </c>
      <c r="E71" s="1">
        <v>66.319999999999993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93.5</v>
      </c>
      <c r="O71" s="1057">
        <v>97.6</v>
      </c>
      <c r="P71" s="1712">
        <v>91.2</v>
      </c>
      <c r="Q71" s="1182"/>
      <c r="R71" s="1058"/>
    </row>
    <row r="72" spans="1:18">
      <c r="A72" s="95"/>
      <c r="B72" s="195" t="s">
        <v>10</v>
      </c>
      <c r="C72" s="1786">
        <v>118.97</v>
      </c>
      <c r="D72" s="276">
        <v>113.83</v>
      </c>
      <c r="E72" s="1">
        <v>66.510000000000005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94.8</v>
      </c>
      <c r="O72" s="1057">
        <v>99</v>
      </c>
      <c r="P72" s="1712">
        <v>91.5</v>
      </c>
      <c r="Q72" s="1182"/>
      <c r="R72" s="1058"/>
    </row>
    <row r="73" spans="1:18">
      <c r="A73" s="95"/>
      <c r="B73" s="195" t="s">
        <v>11</v>
      </c>
      <c r="C73" s="1786">
        <v>115.98</v>
      </c>
      <c r="D73" s="276">
        <v>112.49</v>
      </c>
      <c r="E73" s="1">
        <v>65.22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95.3</v>
      </c>
      <c r="O73" s="1057">
        <v>98.9</v>
      </c>
      <c r="P73" s="1712">
        <v>92.1</v>
      </c>
      <c r="Q73" s="1182"/>
      <c r="R73" s="1058"/>
    </row>
    <row r="74" spans="1:18">
      <c r="A74" s="95"/>
      <c r="B74" s="195" t="s">
        <v>12</v>
      </c>
      <c r="C74" s="1786">
        <v>118.34</v>
      </c>
      <c r="D74" s="276">
        <v>114.61</v>
      </c>
      <c r="E74" s="1">
        <v>64.98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96.2</v>
      </c>
      <c r="O74" s="1057">
        <v>99.2</v>
      </c>
      <c r="P74" s="1712">
        <v>92</v>
      </c>
      <c r="Q74" s="1182"/>
      <c r="R74" s="1058"/>
    </row>
    <row r="75" spans="1:18">
      <c r="A75" s="95"/>
      <c r="B75" s="195" t="s">
        <v>13</v>
      </c>
      <c r="C75" s="1786">
        <v>119.94</v>
      </c>
      <c r="D75" s="276">
        <v>116.22</v>
      </c>
      <c r="E75" s="1">
        <v>67.19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98.7</v>
      </c>
      <c r="O75" s="1057">
        <v>100.1</v>
      </c>
      <c r="P75" s="1712">
        <v>92.2</v>
      </c>
      <c r="Q75" s="1182"/>
      <c r="R75" s="1058"/>
    </row>
    <row r="76" spans="1:18">
      <c r="A76" s="100"/>
      <c r="B76" s="197" t="s">
        <v>14</v>
      </c>
      <c r="C76" s="1785">
        <v>122.55</v>
      </c>
      <c r="D76" s="278">
        <v>117.88</v>
      </c>
      <c r="E76" s="4">
        <v>66.89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99.6</v>
      </c>
      <c r="O76" s="1059">
        <v>101.1</v>
      </c>
      <c r="P76" s="1717">
        <v>93.1</v>
      </c>
      <c r="Q76" s="1184"/>
      <c r="R76" s="1060"/>
    </row>
    <row r="77" spans="1:18">
      <c r="A77" s="95" t="s">
        <v>15</v>
      </c>
      <c r="B77" s="195" t="s">
        <v>3</v>
      </c>
      <c r="C77" s="1786">
        <v>122.97</v>
      </c>
      <c r="D77" s="276">
        <v>118.98</v>
      </c>
      <c r="E77" s="1">
        <v>69.34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99.5</v>
      </c>
      <c r="O77" s="1057">
        <v>100.4</v>
      </c>
      <c r="P77" s="1712">
        <v>92.9</v>
      </c>
      <c r="Q77" s="1182"/>
      <c r="R77" s="1058"/>
    </row>
    <row r="78" spans="1:18">
      <c r="A78" s="95">
        <v>1996</v>
      </c>
      <c r="B78" s="195" t="s">
        <v>4</v>
      </c>
      <c r="C78" s="1786">
        <v>128.09</v>
      </c>
      <c r="D78" s="276">
        <v>123.32</v>
      </c>
      <c r="E78" s="1">
        <v>73.16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100.5</v>
      </c>
      <c r="O78" s="1057">
        <v>101.6</v>
      </c>
      <c r="P78" s="1712">
        <v>94</v>
      </c>
      <c r="Q78" s="1182"/>
      <c r="R78" s="1058"/>
    </row>
    <row r="79" spans="1:18">
      <c r="A79" s="95"/>
      <c r="B79" s="195" t="s">
        <v>5</v>
      </c>
      <c r="C79" s="1786">
        <v>124.93</v>
      </c>
      <c r="D79" s="276">
        <v>123.27</v>
      </c>
      <c r="E79" s="1">
        <v>72.48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100.5</v>
      </c>
      <c r="O79" s="1057">
        <v>101.5</v>
      </c>
      <c r="P79" s="1712">
        <v>94.2</v>
      </c>
      <c r="Q79" s="1182"/>
      <c r="R79" s="1058"/>
    </row>
    <row r="80" spans="1:18">
      <c r="A80" s="95"/>
      <c r="B80" s="195" t="s">
        <v>6</v>
      </c>
      <c r="C80" s="1786">
        <v>126.04</v>
      </c>
      <c r="D80" s="276">
        <v>122.16</v>
      </c>
      <c r="E80" s="1">
        <v>74.599999999999994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101.7</v>
      </c>
      <c r="O80" s="1057">
        <v>102.3</v>
      </c>
      <c r="P80" s="1712">
        <v>94.4</v>
      </c>
      <c r="Q80" s="1182"/>
      <c r="R80" s="1058"/>
    </row>
    <row r="81" spans="1:18">
      <c r="A81" s="95"/>
      <c r="B81" s="195" t="s">
        <v>7</v>
      </c>
      <c r="C81" s="781">
        <v>133.81</v>
      </c>
      <c r="D81" s="274">
        <v>124.17</v>
      </c>
      <c r="E81" s="32">
        <v>76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102.5</v>
      </c>
      <c r="O81" s="1057">
        <v>103.2</v>
      </c>
      <c r="P81" s="1712">
        <v>94.8</v>
      </c>
      <c r="Q81" s="1182"/>
      <c r="R81" s="1058"/>
    </row>
    <row r="82" spans="1:18">
      <c r="A82" s="95"/>
      <c r="B82" s="195" t="s">
        <v>8</v>
      </c>
      <c r="C82" s="781">
        <v>131.58000000000001</v>
      </c>
      <c r="D82" s="274">
        <v>123.99</v>
      </c>
      <c r="E82" s="32">
        <v>76.180000000000007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102.1</v>
      </c>
      <c r="O82" s="1057">
        <v>102.9</v>
      </c>
      <c r="P82" s="1712">
        <v>94.6</v>
      </c>
      <c r="Q82" s="1182"/>
      <c r="R82" s="1058"/>
    </row>
    <row r="83" spans="1:18">
      <c r="A83" s="95"/>
      <c r="B83" s="195" t="s">
        <v>9</v>
      </c>
      <c r="C83" s="781">
        <v>137.83000000000001</v>
      </c>
      <c r="D83" s="274">
        <v>126.77</v>
      </c>
      <c r="E83" s="32">
        <v>79.08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103.4</v>
      </c>
      <c r="O83" s="1057">
        <v>104</v>
      </c>
      <c r="P83" s="1712">
        <v>95.5</v>
      </c>
      <c r="Q83" s="1182"/>
      <c r="R83" s="1058"/>
    </row>
    <row r="84" spans="1:18">
      <c r="A84" s="95"/>
      <c r="B84" s="195" t="s">
        <v>10</v>
      </c>
      <c r="C84" s="781">
        <v>130.47</v>
      </c>
      <c r="D84" s="274">
        <v>124.69</v>
      </c>
      <c r="E84" s="32">
        <v>80.37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103.7</v>
      </c>
      <c r="O84" s="1057">
        <v>103.9</v>
      </c>
      <c r="P84" s="1712">
        <v>95.8</v>
      </c>
      <c r="Q84" s="1182"/>
      <c r="R84" s="1058"/>
    </row>
    <row r="85" spans="1:18">
      <c r="A85" s="95"/>
      <c r="B85" s="195" t="s">
        <v>11</v>
      </c>
      <c r="C85" s="781">
        <v>132.84</v>
      </c>
      <c r="D85" s="274">
        <v>127.16</v>
      </c>
      <c r="E85" s="32">
        <v>79.489999999999995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103.8</v>
      </c>
      <c r="O85" s="1057">
        <v>104.7</v>
      </c>
      <c r="P85" s="1712">
        <v>95.6</v>
      </c>
      <c r="Q85" s="1182"/>
      <c r="R85" s="1058"/>
    </row>
    <row r="86" spans="1:18">
      <c r="A86" s="95"/>
      <c r="B86" s="195" t="s">
        <v>12</v>
      </c>
      <c r="C86" s="781">
        <v>135.93</v>
      </c>
      <c r="D86" s="274">
        <v>131.54</v>
      </c>
      <c r="E86" s="32">
        <v>82.19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105.9</v>
      </c>
      <c r="O86" s="1057">
        <v>105.9</v>
      </c>
      <c r="P86" s="1712">
        <v>96.9</v>
      </c>
      <c r="Q86" s="1182"/>
      <c r="R86" s="1058"/>
    </row>
    <row r="87" spans="1:18">
      <c r="A87" s="95"/>
      <c r="B87" s="195" t="s">
        <v>13</v>
      </c>
      <c r="C87" s="781">
        <v>138.09</v>
      </c>
      <c r="D87" s="274">
        <v>132.65</v>
      </c>
      <c r="E87" s="32">
        <v>80.83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105.5</v>
      </c>
      <c r="O87" s="1057">
        <v>107.2</v>
      </c>
      <c r="P87" s="1712">
        <v>97.6</v>
      </c>
      <c r="Q87" s="1182"/>
      <c r="R87" s="1058"/>
    </row>
    <row r="88" spans="1:18">
      <c r="A88" s="95"/>
      <c r="B88" s="195" t="s">
        <v>14</v>
      </c>
      <c r="C88" s="781">
        <v>133.25</v>
      </c>
      <c r="D88" s="274">
        <v>133.38999999999999</v>
      </c>
      <c r="E88" s="32">
        <v>82.16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104.4</v>
      </c>
      <c r="O88" s="1057">
        <v>107.4</v>
      </c>
      <c r="P88" s="1712">
        <v>97</v>
      </c>
      <c r="Q88" s="1182"/>
      <c r="R88" s="1058"/>
    </row>
    <row r="89" spans="1:18">
      <c r="A89" s="98" t="s">
        <v>16</v>
      </c>
      <c r="B89" s="196" t="s">
        <v>3</v>
      </c>
      <c r="C89" s="1788">
        <v>135.41999999999999</v>
      </c>
      <c r="D89" s="279">
        <v>135.96</v>
      </c>
      <c r="E89" s="35">
        <v>83.14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104.7</v>
      </c>
      <c r="O89" s="1062">
        <v>109.3</v>
      </c>
      <c r="P89" s="1716">
        <v>98.1</v>
      </c>
      <c r="Q89" s="1183"/>
      <c r="R89" s="1061"/>
    </row>
    <row r="90" spans="1:18">
      <c r="A90" s="95">
        <v>1997</v>
      </c>
      <c r="B90" s="195" t="s">
        <v>4</v>
      </c>
      <c r="C90" s="781">
        <v>135.47</v>
      </c>
      <c r="D90" s="274">
        <v>134.4</v>
      </c>
      <c r="E90" s="32">
        <v>81.739999999999995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104.6</v>
      </c>
      <c r="O90" s="1057">
        <v>109.3</v>
      </c>
      <c r="P90" s="1712">
        <v>98.3</v>
      </c>
      <c r="Q90" s="1182"/>
      <c r="R90" s="1058"/>
    </row>
    <row r="91" spans="1:18">
      <c r="A91" s="95"/>
      <c r="B91" s="195" t="s">
        <v>5</v>
      </c>
      <c r="C91" s="781">
        <v>137.19</v>
      </c>
      <c r="D91" s="274">
        <v>131.69999999999999</v>
      </c>
      <c r="E91" s="32">
        <v>81.400000000000006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103</v>
      </c>
      <c r="O91" s="1057">
        <v>110.7</v>
      </c>
      <c r="P91" s="1712">
        <v>99.4</v>
      </c>
      <c r="Q91" s="1182"/>
      <c r="R91" s="1058"/>
    </row>
    <row r="92" spans="1:18">
      <c r="A92" s="95"/>
      <c r="B92" s="195" t="s">
        <v>6</v>
      </c>
      <c r="C92" s="781">
        <v>128.06</v>
      </c>
      <c r="D92" s="274">
        <v>133.12</v>
      </c>
      <c r="E92" s="32">
        <v>83.37</v>
      </c>
      <c r="F92" s="286"/>
      <c r="G92" s="138" t="s">
        <v>871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102.4</v>
      </c>
      <c r="O92" s="1057">
        <v>108.5</v>
      </c>
      <c r="P92" s="1712">
        <v>100.2</v>
      </c>
      <c r="Q92" s="1182"/>
      <c r="R92" s="1058"/>
    </row>
    <row r="93" spans="1:18">
      <c r="A93" s="95"/>
      <c r="B93" s="195" t="s">
        <v>7</v>
      </c>
      <c r="C93" s="781">
        <v>130.16</v>
      </c>
      <c r="D93" s="274">
        <v>137.07</v>
      </c>
      <c r="E93" s="32">
        <v>84.53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104</v>
      </c>
      <c r="O93" s="1057">
        <v>110.4</v>
      </c>
      <c r="P93" s="1712">
        <v>100.8</v>
      </c>
      <c r="Q93" s="1182"/>
      <c r="R93" s="1058" t="s">
        <v>871</v>
      </c>
    </row>
    <row r="94" spans="1:18">
      <c r="A94" s="95"/>
      <c r="B94" s="195" t="s">
        <v>8</v>
      </c>
      <c r="C94" s="781">
        <v>127.98</v>
      </c>
      <c r="D94" s="274">
        <v>134.16</v>
      </c>
      <c r="E94" s="32">
        <v>86.13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102.7</v>
      </c>
      <c r="O94" s="1057">
        <v>110.1</v>
      </c>
      <c r="P94" s="1712">
        <v>101.4</v>
      </c>
      <c r="Q94" s="1182"/>
      <c r="R94" s="1058"/>
    </row>
    <row r="95" spans="1:18">
      <c r="A95" s="95"/>
      <c r="B95" s="195" t="s">
        <v>9</v>
      </c>
      <c r="C95" s="781">
        <v>123.49</v>
      </c>
      <c r="D95" s="274">
        <v>133.81</v>
      </c>
      <c r="E95" s="32">
        <v>88.31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102.5</v>
      </c>
      <c r="O95" s="1057">
        <v>110</v>
      </c>
      <c r="P95" s="1712">
        <v>101.7</v>
      </c>
      <c r="Q95" s="1182"/>
      <c r="R95" s="1058"/>
    </row>
    <row r="96" spans="1:18">
      <c r="A96" s="95"/>
      <c r="B96" s="195" t="s">
        <v>10</v>
      </c>
      <c r="C96" s="781">
        <v>122</v>
      </c>
      <c r="D96" s="274">
        <v>134.59</v>
      </c>
      <c r="E96" s="32">
        <v>88.48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101.8</v>
      </c>
      <c r="O96" s="1057">
        <v>109.6</v>
      </c>
      <c r="P96" s="1712">
        <v>101.7</v>
      </c>
      <c r="Q96" s="1182"/>
      <c r="R96" s="1058"/>
    </row>
    <row r="97" spans="1:18">
      <c r="A97" s="95"/>
      <c r="B97" s="195" t="s">
        <v>11</v>
      </c>
      <c r="C97" s="781">
        <v>125.36</v>
      </c>
      <c r="D97" s="274">
        <v>137.33000000000001</v>
      </c>
      <c r="E97" s="32">
        <v>90.28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101.1</v>
      </c>
      <c r="O97" s="1057">
        <v>108.5</v>
      </c>
      <c r="P97" s="1712">
        <v>102.4</v>
      </c>
      <c r="Q97" s="1182"/>
      <c r="R97" s="1058"/>
    </row>
    <row r="98" spans="1:18">
      <c r="A98" s="95"/>
      <c r="B98" s="195" t="s">
        <v>12</v>
      </c>
      <c r="C98" s="781">
        <v>119.6</v>
      </c>
      <c r="D98" s="274">
        <v>130.72</v>
      </c>
      <c r="E98" s="32">
        <v>90.52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99.6</v>
      </c>
      <c r="O98" s="1057">
        <v>108.4</v>
      </c>
      <c r="P98" s="1712">
        <v>102.2</v>
      </c>
      <c r="Q98" s="1182"/>
      <c r="R98" s="1058"/>
    </row>
    <row r="99" spans="1:18">
      <c r="A99" s="95"/>
      <c r="B99" s="195" t="s">
        <v>13</v>
      </c>
      <c r="C99" s="781">
        <v>115.23</v>
      </c>
      <c r="D99" s="274">
        <v>130.13999999999999</v>
      </c>
      <c r="E99" s="32">
        <v>89.99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96.9</v>
      </c>
      <c r="O99" s="1057">
        <v>106.1</v>
      </c>
      <c r="P99" s="1712">
        <v>101.8</v>
      </c>
      <c r="Q99" s="1182"/>
      <c r="R99" s="1058"/>
    </row>
    <row r="100" spans="1:18">
      <c r="A100" s="100"/>
      <c r="B100" s="197" t="s">
        <v>14</v>
      </c>
      <c r="C100" s="895">
        <v>114.36</v>
      </c>
      <c r="D100" s="273">
        <v>128.07</v>
      </c>
      <c r="E100" s="34">
        <v>88.76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95.5</v>
      </c>
      <c r="O100" s="1059">
        <v>105.9</v>
      </c>
      <c r="P100" s="1717">
        <v>101.9</v>
      </c>
      <c r="Q100" s="1184"/>
      <c r="R100" s="1060"/>
    </row>
    <row r="101" spans="1:18">
      <c r="A101" s="95" t="s">
        <v>17</v>
      </c>
      <c r="B101" s="195" t="s">
        <v>3</v>
      </c>
      <c r="C101" s="781">
        <v>110.75</v>
      </c>
      <c r="D101" s="274">
        <v>128.36000000000001</v>
      </c>
      <c r="E101" s="32">
        <v>90.03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95.2</v>
      </c>
      <c r="O101" s="1062">
        <v>105.3</v>
      </c>
      <c r="P101" s="1716">
        <v>101</v>
      </c>
      <c r="Q101" s="1183"/>
      <c r="R101" s="1061"/>
    </row>
    <row r="102" spans="1:18">
      <c r="A102" s="95">
        <v>1998</v>
      </c>
      <c r="B102" s="195" t="s">
        <v>4</v>
      </c>
      <c r="C102" s="781">
        <v>105.99</v>
      </c>
      <c r="D102" s="274">
        <v>124.68</v>
      </c>
      <c r="E102" s="32">
        <v>90.57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94.5</v>
      </c>
      <c r="O102" s="1057">
        <v>103.3</v>
      </c>
      <c r="P102" s="1712">
        <v>99.9</v>
      </c>
      <c r="Q102" s="1182"/>
      <c r="R102" s="1058"/>
    </row>
    <row r="103" spans="1:18">
      <c r="A103" s="95"/>
      <c r="B103" s="195" t="s">
        <v>5</v>
      </c>
      <c r="C103" s="781">
        <v>108.54</v>
      </c>
      <c r="D103" s="274">
        <v>121.72</v>
      </c>
      <c r="E103" s="32">
        <v>91.15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93.2</v>
      </c>
      <c r="O103" s="1057">
        <v>100.5</v>
      </c>
      <c r="P103" s="1712">
        <v>98.5</v>
      </c>
      <c r="Q103" s="1182"/>
      <c r="R103" s="1058"/>
    </row>
    <row r="104" spans="1:18">
      <c r="A104" s="95"/>
      <c r="B104" s="195" t="s">
        <v>6</v>
      </c>
      <c r="C104" s="781">
        <v>102.62</v>
      </c>
      <c r="D104" s="274">
        <v>123.76</v>
      </c>
      <c r="E104" s="32">
        <v>92.01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91.8</v>
      </c>
      <c r="O104" s="1057">
        <v>101.1</v>
      </c>
      <c r="P104" s="1712">
        <v>97.8</v>
      </c>
      <c r="Q104" s="1182"/>
      <c r="R104" s="1058"/>
    </row>
    <row r="105" spans="1:18">
      <c r="A105" s="95"/>
      <c r="B105" s="195" t="s">
        <v>7</v>
      </c>
      <c r="C105" s="781">
        <v>103.01</v>
      </c>
      <c r="D105" s="274">
        <v>121.31</v>
      </c>
      <c r="E105" s="32">
        <v>90.09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92.5</v>
      </c>
      <c r="O105" s="1057">
        <v>100.1</v>
      </c>
      <c r="P105" s="1712">
        <v>97</v>
      </c>
      <c r="Q105" s="1182"/>
      <c r="R105" s="1058"/>
    </row>
    <row r="106" spans="1:18">
      <c r="A106" s="95"/>
      <c r="B106" s="195" t="s">
        <v>8</v>
      </c>
      <c r="C106" s="781">
        <v>104.84</v>
      </c>
      <c r="D106" s="274">
        <v>121.47</v>
      </c>
      <c r="E106" s="32">
        <v>89.5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91.2</v>
      </c>
      <c r="O106" s="1057">
        <v>99.4</v>
      </c>
      <c r="P106" s="1712">
        <v>96.9</v>
      </c>
      <c r="Q106" s="1182"/>
      <c r="R106" s="1058"/>
    </row>
    <row r="107" spans="1:18">
      <c r="A107" s="95"/>
      <c r="B107" s="195" t="s">
        <v>9</v>
      </c>
      <c r="C107" s="781">
        <v>102.1</v>
      </c>
      <c r="D107" s="274">
        <v>117.1</v>
      </c>
      <c r="E107" s="32">
        <v>88.52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91</v>
      </c>
      <c r="O107" s="1057">
        <v>99.8</v>
      </c>
      <c r="P107" s="1712">
        <v>96.4</v>
      </c>
      <c r="Q107" s="1182"/>
      <c r="R107" s="1058"/>
    </row>
    <row r="108" spans="1:18">
      <c r="A108" s="95"/>
      <c r="B108" s="195" t="s">
        <v>10</v>
      </c>
      <c r="C108" s="781">
        <v>100.37</v>
      </c>
      <c r="D108" s="274">
        <v>116.8</v>
      </c>
      <c r="E108" s="32">
        <v>88.98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90.9</v>
      </c>
      <c r="O108" s="1057">
        <v>98.3</v>
      </c>
      <c r="P108" s="1712">
        <v>95.8</v>
      </c>
      <c r="Q108" s="1182"/>
      <c r="R108" s="1058"/>
    </row>
    <row r="109" spans="1:18">
      <c r="A109" s="95"/>
      <c r="B109" s="195" t="s">
        <v>11</v>
      </c>
      <c r="C109" s="781">
        <v>101.44</v>
      </c>
      <c r="D109" s="274">
        <v>115.33</v>
      </c>
      <c r="E109" s="32">
        <v>89.14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90.9</v>
      </c>
      <c r="O109" s="1057">
        <v>99.2</v>
      </c>
      <c r="P109" s="1712">
        <v>95.4</v>
      </c>
      <c r="Q109" s="1182"/>
      <c r="R109" s="1058"/>
    </row>
    <row r="110" spans="1:18">
      <c r="A110" s="95"/>
      <c r="B110" s="195" t="s">
        <v>12</v>
      </c>
      <c r="C110" s="781">
        <v>98.66</v>
      </c>
      <c r="D110" s="274">
        <v>115.76</v>
      </c>
      <c r="E110" s="32">
        <v>88.85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89.3</v>
      </c>
      <c r="O110" s="1057">
        <v>98.4</v>
      </c>
      <c r="P110" s="1712">
        <v>95</v>
      </c>
      <c r="Q110" s="1182"/>
      <c r="R110" s="1058"/>
    </row>
    <row r="111" spans="1:18">
      <c r="A111" s="95"/>
      <c r="B111" s="195" t="s">
        <v>13</v>
      </c>
      <c r="C111" s="781">
        <v>96.63</v>
      </c>
      <c r="D111" s="274">
        <v>112.81</v>
      </c>
      <c r="E111" s="32">
        <v>87.72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90.9</v>
      </c>
      <c r="O111" s="1057">
        <v>98.4</v>
      </c>
      <c r="P111" s="1712">
        <v>94.3</v>
      </c>
      <c r="Q111" s="1182"/>
      <c r="R111" s="1058"/>
    </row>
    <row r="112" spans="1:18">
      <c r="A112" s="95"/>
      <c r="B112" s="195" t="s">
        <v>14</v>
      </c>
      <c r="C112" s="781">
        <v>99.24</v>
      </c>
      <c r="D112" s="274">
        <v>112.26</v>
      </c>
      <c r="E112" s="32">
        <v>85.75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90.6</v>
      </c>
      <c r="O112" s="1059">
        <v>98</v>
      </c>
      <c r="P112" s="1717">
        <v>93.8</v>
      </c>
      <c r="Q112" s="1184"/>
      <c r="R112" s="1060"/>
    </row>
    <row r="113" spans="1:18">
      <c r="A113" s="98" t="s">
        <v>18</v>
      </c>
      <c r="B113" s="196" t="s">
        <v>3</v>
      </c>
      <c r="C113" s="1788">
        <v>99.86</v>
      </c>
      <c r="D113" s="279">
        <v>115.68</v>
      </c>
      <c r="E113" s="35">
        <v>85.01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90.7</v>
      </c>
      <c r="O113" s="1057">
        <v>98.9</v>
      </c>
      <c r="P113" s="1712">
        <v>93.9</v>
      </c>
      <c r="Q113" s="1182"/>
      <c r="R113" s="1058" t="s">
        <v>872</v>
      </c>
    </row>
    <row r="114" spans="1:18">
      <c r="A114" s="95">
        <v>1999</v>
      </c>
      <c r="B114" s="195" t="s">
        <v>4</v>
      </c>
      <c r="C114" s="781">
        <v>99.04</v>
      </c>
      <c r="D114" s="274">
        <v>112.17</v>
      </c>
      <c r="E114" s="32">
        <v>84.84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91.4</v>
      </c>
      <c r="O114" s="1057">
        <v>98.5</v>
      </c>
      <c r="P114" s="1712">
        <v>93</v>
      </c>
      <c r="Q114" s="1182"/>
      <c r="R114" s="1058"/>
    </row>
    <row r="115" spans="1:18">
      <c r="A115" s="95"/>
      <c r="B115" s="195" t="s">
        <v>5</v>
      </c>
      <c r="C115" s="781">
        <v>102.51</v>
      </c>
      <c r="D115" s="274">
        <v>114.81</v>
      </c>
      <c r="E115" s="32">
        <v>85.54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93.8</v>
      </c>
      <c r="O115" s="1057">
        <v>100</v>
      </c>
      <c r="P115" s="1712">
        <v>92.6</v>
      </c>
      <c r="Q115" s="1182"/>
      <c r="R115" s="1058"/>
    </row>
    <row r="116" spans="1:18">
      <c r="A116" s="95"/>
      <c r="B116" s="195" t="s">
        <v>6</v>
      </c>
      <c r="C116" s="781">
        <v>103.14</v>
      </c>
      <c r="D116" s="274">
        <v>111.95</v>
      </c>
      <c r="E116" s="32">
        <v>87.24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95.6</v>
      </c>
      <c r="O116" s="1057">
        <v>99.5</v>
      </c>
      <c r="P116" s="1712">
        <v>92.3</v>
      </c>
      <c r="Q116" s="1182"/>
      <c r="R116" s="1058"/>
    </row>
    <row r="117" spans="1:18">
      <c r="A117" s="95"/>
      <c r="B117" s="195" t="s">
        <v>7</v>
      </c>
      <c r="C117" s="781">
        <v>100.6</v>
      </c>
      <c r="D117" s="274">
        <v>112.2</v>
      </c>
      <c r="E117" s="32">
        <v>89.56</v>
      </c>
      <c r="F117" s="286"/>
      <c r="G117" s="138" t="s">
        <v>872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95.1</v>
      </c>
      <c r="O117" s="1057">
        <v>100</v>
      </c>
      <c r="P117" s="1712">
        <v>92</v>
      </c>
      <c r="Q117" s="1182"/>
      <c r="R117" s="1058"/>
    </row>
    <row r="118" spans="1:18">
      <c r="A118" s="95"/>
      <c r="B118" s="195" t="s">
        <v>8</v>
      </c>
      <c r="C118" s="781">
        <v>104.69</v>
      </c>
      <c r="D118" s="274">
        <v>113.34</v>
      </c>
      <c r="E118" s="32">
        <v>87.81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96.8</v>
      </c>
      <c r="O118" s="1057">
        <v>100.3</v>
      </c>
      <c r="P118" s="1712">
        <v>91.6</v>
      </c>
      <c r="Q118" s="1182"/>
      <c r="R118" s="1058"/>
    </row>
    <row r="119" spans="1:18">
      <c r="A119" s="95"/>
      <c r="B119" s="195" t="s">
        <v>9</v>
      </c>
      <c r="C119" s="781">
        <v>107.01</v>
      </c>
      <c r="D119" s="274">
        <v>114.01</v>
      </c>
      <c r="E119" s="32">
        <v>88.93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97.9</v>
      </c>
      <c r="O119" s="1057">
        <v>101.1</v>
      </c>
      <c r="P119" s="1712">
        <v>91.8</v>
      </c>
      <c r="Q119" s="1182"/>
      <c r="R119" s="1058"/>
    </row>
    <row r="120" spans="1:18">
      <c r="A120" s="95"/>
      <c r="B120" s="195" t="s">
        <v>10</v>
      </c>
      <c r="C120" s="781">
        <v>107.71</v>
      </c>
      <c r="D120" s="274">
        <v>114.89</v>
      </c>
      <c r="E120" s="32">
        <v>89.8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97.7</v>
      </c>
      <c r="O120" s="1057">
        <v>102.4</v>
      </c>
      <c r="P120" s="1712">
        <v>92</v>
      </c>
      <c r="Q120" s="1182"/>
      <c r="R120" s="1058"/>
    </row>
    <row r="121" spans="1:18">
      <c r="A121" s="95"/>
      <c r="B121" s="195" t="s">
        <v>11</v>
      </c>
      <c r="C121" s="781">
        <v>114.08</v>
      </c>
      <c r="D121" s="274">
        <v>118.45</v>
      </c>
      <c r="E121" s="32">
        <v>89.82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98.7</v>
      </c>
      <c r="O121" s="1057">
        <v>103.3</v>
      </c>
      <c r="P121" s="1712">
        <v>92.3</v>
      </c>
      <c r="Q121" s="1182"/>
      <c r="R121" s="1058"/>
    </row>
    <row r="122" spans="1:18">
      <c r="A122" s="95"/>
      <c r="B122" s="195" t="s">
        <v>12</v>
      </c>
      <c r="C122" s="781">
        <v>110.72</v>
      </c>
      <c r="D122" s="274">
        <v>114.31</v>
      </c>
      <c r="E122" s="32">
        <v>89.03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99.6</v>
      </c>
      <c r="O122" s="1057">
        <v>103.5</v>
      </c>
      <c r="P122" s="1712">
        <v>91.9</v>
      </c>
      <c r="Q122" s="1182"/>
      <c r="R122" s="1058"/>
    </row>
    <row r="123" spans="1:18">
      <c r="A123" s="95"/>
      <c r="B123" s="195" t="s">
        <v>13</v>
      </c>
      <c r="C123" s="781">
        <v>115.16</v>
      </c>
      <c r="D123" s="274">
        <v>114.36</v>
      </c>
      <c r="E123" s="32">
        <v>87.02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99.9</v>
      </c>
      <c r="O123" s="1057">
        <v>104.5</v>
      </c>
      <c r="P123" s="1712">
        <v>92.5</v>
      </c>
      <c r="Q123" s="1182"/>
      <c r="R123" s="1058"/>
    </row>
    <row r="124" spans="1:18">
      <c r="A124" s="100"/>
      <c r="B124" s="197" t="s">
        <v>14</v>
      </c>
      <c r="C124" s="895">
        <v>112.89</v>
      </c>
      <c r="D124" s="273">
        <v>114.99</v>
      </c>
      <c r="E124" s="34">
        <v>90.09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100.8</v>
      </c>
      <c r="O124" s="1057">
        <v>104.6</v>
      </c>
      <c r="P124" s="1712">
        <v>92.5</v>
      </c>
      <c r="Q124" s="1182"/>
      <c r="R124" s="1058"/>
    </row>
    <row r="125" spans="1:18">
      <c r="A125" s="95" t="s">
        <v>48</v>
      </c>
      <c r="B125" s="195" t="s">
        <v>3</v>
      </c>
      <c r="C125" s="781">
        <v>119.79</v>
      </c>
      <c r="D125" s="274">
        <v>115.97</v>
      </c>
      <c r="E125" s="32">
        <v>87.86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102.5</v>
      </c>
      <c r="O125" s="1062">
        <v>105.3</v>
      </c>
      <c r="P125" s="1716">
        <v>92.6</v>
      </c>
      <c r="Q125" s="1183"/>
      <c r="R125" s="1061"/>
    </row>
    <row r="126" spans="1:18">
      <c r="A126" s="95">
        <v>2000</v>
      </c>
      <c r="B126" s="195" t="s">
        <v>4</v>
      </c>
      <c r="C126" s="781">
        <v>119.46</v>
      </c>
      <c r="D126" s="274">
        <v>121.01</v>
      </c>
      <c r="E126" s="32">
        <v>93.69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102.7</v>
      </c>
      <c r="O126" s="1057">
        <v>106.3</v>
      </c>
      <c r="P126" s="1712">
        <v>92.9</v>
      </c>
      <c r="Q126" s="1182"/>
      <c r="R126" s="1058"/>
    </row>
    <row r="127" spans="1:18">
      <c r="A127" s="95"/>
      <c r="B127" s="195" t="s">
        <v>5</v>
      </c>
      <c r="C127" s="781">
        <v>118.46</v>
      </c>
      <c r="D127" s="274">
        <v>120.08</v>
      </c>
      <c r="E127" s="32">
        <v>92.65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101.9</v>
      </c>
      <c r="O127" s="1057">
        <v>107.2</v>
      </c>
      <c r="P127" s="1712">
        <v>93.9</v>
      </c>
      <c r="Q127" s="1182"/>
      <c r="R127" s="1058"/>
    </row>
    <row r="128" spans="1:18">
      <c r="A128" s="95"/>
      <c r="B128" s="195" t="s">
        <v>6</v>
      </c>
      <c r="C128" s="781">
        <v>123.87</v>
      </c>
      <c r="D128" s="274">
        <v>121.71</v>
      </c>
      <c r="E128" s="32">
        <v>90.52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103.2</v>
      </c>
      <c r="O128" s="1057">
        <v>108.2</v>
      </c>
      <c r="P128" s="1712">
        <v>93.7</v>
      </c>
      <c r="Q128" s="1182"/>
      <c r="R128" s="1058"/>
    </row>
    <row r="129" spans="1:18">
      <c r="A129" s="95"/>
      <c r="B129" s="195" t="s">
        <v>7</v>
      </c>
      <c r="C129" s="781">
        <v>123.73</v>
      </c>
      <c r="D129" s="274">
        <v>118.59</v>
      </c>
      <c r="E129" s="32">
        <v>91.29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103.1</v>
      </c>
      <c r="O129" s="1057">
        <v>108.2</v>
      </c>
      <c r="P129" s="1712">
        <v>93.6</v>
      </c>
      <c r="Q129" s="1182"/>
      <c r="R129" s="1058"/>
    </row>
    <row r="130" spans="1:18">
      <c r="A130" s="95"/>
      <c r="B130" s="195" t="s">
        <v>8</v>
      </c>
      <c r="C130" s="781">
        <v>122.62</v>
      </c>
      <c r="D130" s="274">
        <v>121.02</v>
      </c>
      <c r="E130" s="32">
        <v>91.3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103.8</v>
      </c>
      <c r="O130" s="1057">
        <v>109.7</v>
      </c>
      <c r="P130" s="1712">
        <v>93.5</v>
      </c>
      <c r="Q130" s="1182"/>
      <c r="R130" s="1058"/>
    </row>
    <row r="131" spans="1:18">
      <c r="A131" s="95"/>
      <c r="B131" s="195" t="s">
        <v>9</v>
      </c>
      <c r="C131" s="781">
        <v>125.19</v>
      </c>
      <c r="D131" s="274">
        <v>119.47</v>
      </c>
      <c r="E131" s="32">
        <v>90.01</v>
      </c>
      <c r="F131" s="286"/>
      <c r="G131" s="138" t="s">
        <v>871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104.1</v>
      </c>
      <c r="O131" s="1057">
        <v>109.1</v>
      </c>
      <c r="P131" s="1712">
        <v>93.6</v>
      </c>
      <c r="Q131" s="1182"/>
      <c r="R131" s="1058"/>
    </row>
    <row r="132" spans="1:18">
      <c r="A132" s="95"/>
      <c r="B132" s="195" t="s">
        <v>10</v>
      </c>
      <c r="C132" s="781">
        <v>124.62</v>
      </c>
      <c r="D132" s="274">
        <v>121.42</v>
      </c>
      <c r="E132" s="32">
        <v>91.94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104.7</v>
      </c>
      <c r="O132" s="1057">
        <v>110.8</v>
      </c>
      <c r="P132" s="1712">
        <v>93.9</v>
      </c>
      <c r="Q132" s="1182"/>
      <c r="R132" s="1058"/>
    </row>
    <row r="133" spans="1:18">
      <c r="A133" s="95"/>
      <c r="B133" s="195" t="s">
        <v>11</v>
      </c>
      <c r="C133" s="781">
        <v>123.14</v>
      </c>
      <c r="D133" s="274">
        <v>121.57</v>
      </c>
      <c r="E133" s="32">
        <v>91.92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105</v>
      </c>
      <c r="O133" s="1057">
        <v>109.7</v>
      </c>
      <c r="P133" s="1712">
        <v>93.5</v>
      </c>
      <c r="Q133" s="1182"/>
      <c r="R133" s="1058"/>
    </row>
    <row r="134" spans="1:18">
      <c r="A134" s="95"/>
      <c r="B134" s="195" t="s">
        <v>12</v>
      </c>
      <c r="C134" s="781">
        <v>125.75</v>
      </c>
      <c r="D134" s="274">
        <v>121.3</v>
      </c>
      <c r="E134" s="32">
        <v>93.02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105</v>
      </c>
      <c r="O134" s="1057">
        <v>111.2</v>
      </c>
      <c r="P134" s="1712">
        <v>94.4</v>
      </c>
      <c r="Q134" s="1182"/>
      <c r="R134" s="1058"/>
    </row>
    <row r="135" spans="1:18">
      <c r="A135" s="95"/>
      <c r="B135" s="195" t="s">
        <v>13</v>
      </c>
      <c r="C135" s="781">
        <v>122.82</v>
      </c>
      <c r="D135" s="274">
        <v>121.62</v>
      </c>
      <c r="E135" s="32">
        <v>94.65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105</v>
      </c>
      <c r="O135" s="1057">
        <v>111.6</v>
      </c>
      <c r="P135" s="1712">
        <v>94.7</v>
      </c>
      <c r="Q135" s="1182"/>
      <c r="R135" s="1058" t="s">
        <v>871</v>
      </c>
    </row>
    <row r="136" spans="1:18">
      <c r="A136" s="95"/>
      <c r="B136" s="195" t="s">
        <v>14</v>
      </c>
      <c r="C136" s="781">
        <v>127.93</v>
      </c>
      <c r="D136" s="274">
        <v>121.63</v>
      </c>
      <c r="E136" s="32">
        <v>94.47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105.4</v>
      </c>
      <c r="O136" s="1059">
        <v>112.6</v>
      </c>
      <c r="P136" s="1717">
        <v>95.1</v>
      </c>
      <c r="Q136" s="1184"/>
      <c r="R136" s="1060"/>
    </row>
    <row r="137" spans="1:18">
      <c r="A137" s="353" t="s">
        <v>49</v>
      </c>
      <c r="B137" s="196" t="s">
        <v>3</v>
      </c>
      <c r="C137" s="1788">
        <v>120.71</v>
      </c>
      <c r="D137" s="279">
        <v>121.14</v>
      </c>
      <c r="E137" s="35">
        <v>96.39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102.3</v>
      </c>
      <c r="O137" s="1057">
        <v>109.8</v>
      </c>
      <c r="P137" s="1712">
        <v>94.8</v>
      </c>
      <c r="Q137" s="1182"/>
      <c r="R137" s="1058"/>
    </row>
    <row r="138" spans="1:18">
      <c r="A138" s="95">
        <v>2001</v>
      </c>
      <c r="B138" s="195" t="s">
        <v>4</v>
      </c>
      <c r="C138" s="781">
        <v>120.58</v>
      </c>
      <c r="D138" s="274">
        <v>118.92</v>
      </c>
      <c r="E138" s="32">
        <v>94.94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101.8</v>
      </c>
      <c r="O138" s="1057">
        <v>109.5</v>
      </c>
      <c r="P138" s="1712">
        <v>95.4</v>
      </c>
      <c r="Q138" s="1182"/>
      <c r="R138" s="1058"/>
    </row>
    <row r="139" spans="1:18">
      <c r="A139" s="95"/>
      <c r="B139" s="195" t="s">
        <v>5</v>
      </c>
      <c r="C139" s="781">
        <v>118.07</v>
      </c>
      <c r="D139" s="274">
        <v>116.08</v>
      </c>
      <c r="E139" s="32">
        <v>92.28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100.4</v>
      </c>
      <c r="O139" s="1057">
        <v>108.1</v>
      </c>
      <c r="P139" s="1712">
        <v>94.8</v>
      </c>
      <c r="Q139" s="1182"/>
      <c r="R139" s="1058"/>
    </row>
    <row r="140" spans="1:18">
      <c r="A140" s="95"/>
      <c r="B140" s="195" t="s">
        <v>6</v>
      </c>
      <c r="C140" s="781">
        <v>118.41</v>
      </c>
      <c r="D140" s="274">
        <v>116.25</v>
      </c>
      <c r="E140" s="32">
        <v>91.29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99.2</v>
      </c>
      <c r="O140" s="1057">
        <v>106.9</v>
      </c>
      <c r="P140" s="1712">
        <v>94.7</v>
      </c>
      <c r="Q140" s="1182"/>
      <c r="R140" s="1058"/>
    </row>
    <row r="141" spans="1:18">
      <c r="A141" s="95"/>
      <c r="B141" s="195" t="s">
        <v>7</v>
      </c>
      <c r="C141" s="781">
        <v>115.46</v>
      </c>
      <c r="D141" s="274">
        <v>115.38</v>
      </c>
      <c r="E141" s="32">
        <v>91.1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99.4</v>
      </c>
      <c r="O141" s="1057">
        <v>105.6</v>
      </c>
      <c r="P141" s="1712">
        <v>94.8</v>
      </c>
      <c r="Q141" s="1182"/>
      <c r="R141" s="1058"/>
    </row>
    <row r="142" spans="1:18">
      <c r="A142" s="95"/>
      <c r="B142" s="195" t="s">
        <v>8</v>
      </c>
      <c r="C142" s="781">
        <v>116.24</v>
      </c>
      <c r="D142" s="274">
        <v>114.46</v>
      </c>
      <c r="E142" s="32">
        <v>90.6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98.1</v>
      </c>
      <c r="O142" s="1057">
        <v>105</v>
      </c>
      <c r="P142" s="1712">
        <v>94.4</v>
      </c>
      <c r="Q142" s="1182"/>
      <c r="R142" s="1058"/>
    </row>
    <row r="143" spans="1:18">
      <c r="A143" s="95"/>
      <c r="B143" s="195" t="s">
        <v>9</v>
      </c>
      <c r="C143" s="781">
        <v>114.91</v>
      </c>
      <c r="D143" s="274">
        <v>113.84</v>
      </c>
      <c r="E143" s="32">
        <v>90.02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96.7</v>
      </c>
      <c r="O143" s="1057">
        <v>103.5</v>
      </c>
      <c r="P143" s="1712">
        <v>94.3</v>
      </c>
      <c r="Q143" s="1182"/>
      <c r="R143" s="1058"/>
    </row>
    <row r="144" spans="1:18">
      <c r="A144" s="95"/>
      <c r="B144" s="195" t="s">
        <v>10</v>
      </c>
      <c r="C144" s="781">
        <v>108.28</v>
      </c>
      <c r="D144" s="274">
        <v>109.69</v>
      </c>
      <c r="E144" s="32">
        <v>87.52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95.7</v>
      </c>
      <c r="O144" s="1057">
        <v>102</v>
      </c>
      <c r="P144" s="1712">
        <v>94.4</v>
      </c>
      <c r="Q144" s="1182"/>
      <c r="R144" s="1058"/>
    </row>
    <row r="145" spans="1:18">
      <c r="A145" s="95"/>
      <c r="B145" s="195" t="s">
        <v>11</v>
      </c>
      <c r="C145" s="781">
        <v>109.89</v>
      </c>
      <c r="D145" s="274">
        <v>109.56</v>
      </c>
      <c r="E145" s="32">
        <v>87.19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93.3</v>
      </c>
      <c r="O145" s="1057">
        <v>100.3</v>
      </c>
      <c r="P145" s="1712">
        <v>93.9</v>
      </c>
      <c r="Q145" s="1182"/>
      <c r="R145" s="1058"/>
    </row>
    <row r="146" spans="1:18">
      <c r="A146" s="95"/>
      <c r="B146" s="195" t="s">
        <v>12</v>
      </c>
      <c r="C146" s="781">
        <v>105.86</v>
      </c>
      <c r="D146" s="274">
        <v>108.65</v>
      </c>
      <c r="E146" s="32">
        <v>86.67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92.2</v>
      </c>
      <c r="O146" s="1057">
        <v>99.8</v>
      </c>
      <c r="P146" s="1712">
        <v>93.9</v>
      </c>
      <c r="Q146" s="1182"/>
      <c r="R146" s="1058"/>
    </row>
    <row r="147" spans="1:18">
      <c r="A147" s="95"/>
      <c r="B147" s="195" t="s">
        <v>13</v>
      </c>
      <c r="C147" s="781">
        <v>105.97</v>
      </c>
      <c r="D147" s="274">
        <v>109.33</v>
      </c>
      <c r="E147" s="32">
        <v>84.94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92.9</v>
      </c>
      <c r="O147" s="1057">
        <v>98.9</v>
      </c>
      <c r="P147" s="1712">
        <v>93.2</v>
      </c>
      <c r="Q147" s="1182"/>
      <c r="R147" s="1058"/>
    </row>
    <row r="148" spans="1:18">
      <c r="A148" s="100"/>
      <c r="B148" s="197" t="s">
        <v>14</v>
      </c>
      <c r="C148" s="895">
        <v>110.25</v>
      </c>
      <c r="D148" s="273">
        <v>107.86</v>
      </c>
      <c r="E148" s="34">
        <v>83.49</v>
      </c>
      <c r="F148" s="288"/>
      <c r="G148" s="139" t="s">
        <v>872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92.7</v>
      </c>
      <c r="O148" s="1057">
        <v>98.2</v>
      </c>
      <c r="P148" s="1712">
        <v>92.1</v>
      </c>
      <c r="Q148" s="1182"/>
      <c r="R148" s="1058"/>
    </row>
    <row r="149" spans="1:18">
      <c r="A149" s="354" t="s">
        <v>50</v>
      </c>
      <c r="B149" s="195" t="s">
        <v>3</v>
      </c>
      <c r="C149" s="781">
        <v>108.71</v>
      </c>
      <c r="D149" s="274">
        <v>107.73</v>
      </c>
      <c r="E149" s="32">
        <v>83.36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94.3</v>
      </c>
      <c r="O149" s="1062">
        <v>98.6</v>
      </c>
      <c r="P149" s="1716">
        <v>92.6</v>
      </c>
      <c r="Q149" s="1183"/>
      <c r="R149" s="1061" t="s">
        <v>872</v>
      </c>
    </row>
    <row r="150" spans="1:18">
      <c r="A150" s="95">
        <v>2002</v>
      </c>
      <c r="B150" s="195" t="s">
        <v>4</v>
      </c>
      <c r="C150" s="781">
        <v>110.43</v>
      </c>
      <c r="D150" s="274">
        <v>108.11</v>
      </c>
      <c r="E150" s="32">
        <v>83.66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94.8</v>
      </c>
      <c r="O150" s="1057">
        <v>99.5</v>
      </c>
      <c r="P150" s="1712">
        <v>92.2</v>
      </c>
      <c r="Q150" s="1182"/>
      <c r="R150" s="1058"/>
    </row>
    <row r="151" spans="1:18">
      <c r="A151" s="95"/>
      <c r="B151" s="195" t="s">
        <v>5</v>
      </c>
      <c r="C151" s="781">
        <v>110.72</v>
      </c>
      <c r="D151" s="274">
        <v>108.64</v>
      </c>
      <c r="E151" s="32">
        <v>84.87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97.2</v>
      </c>
      <c r="O151" s="1057">
        <v>100.2</v>
      </c>
      <c r="P151" s="1712">
        <v>91.9</v>
      </c>
      <c r="Q151" s="1182"/>
      <c r="R151" s="1058"/>
    </row>
    <row r="152" spans="1:18">
      <c r="A152" s="95"/>
      <c r="B152" s="195" t="s">
        <v>6</v>
      </c>
      <c r="C152" s="781">
        <v>114.12</v>
      </c>
      <c r="D152" s="274">
        <v>109.62</v>
      </c>
      <c r="E152" s="32">
        <v>84.74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98.8</v>
      </c>
      <c r="O152" s="1057">
        <v>100.9</v>
      </c>
      <c r="P152" s="1712">
        <v>91.8</v>
      </c>
      <c r="Q152" s="1182"/>
      <c r="R152" s="1058"/>
    </row>
    <row r="153" spans="1:18">
      <c r="A153" s="95"/>
      <c r="B153" s="195" t="s">
        <v>7</v>
      </c>
      <c r="C153" s="781">
        <v>117.41</v>
      </c>
      <c r="D153" s="274">
        <v>109.94</v>
      </c>
      <c r="E153" s="32">
        <v>83.09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101.1</v>
      </c>
      <c r="O153" s="1057">
        <v>103.8</v>
      </c>
      <c r="P153" s="1712">
        <v>91.2</v>
      </c>
      <c r="Q153" s="1182"/>
      <c r="R153" s="1058"/>
    </row>
    <row r="154" spans="1:18">
      <c r="A154" s="95"/>
      <c r="B154" s="195" t="s">
        <v>8</v>
      </c>
      <c r="C154" s="781">
        <v>118.67</v>
      </c>
      <c r="D154" s="274">
        <v>110.58</v>
      </c>
      <c r="E154" s="32">
        <v>85.26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100.4</v>
      </c>
      <c r="O154" s="1057">
        <v>102.8</v>
      </c>
      <c r="P154" s="1712">
        <v>91.1</v>
      </c>
      <c r="Q154" s="1182"/>
      <c r="R154" s="1058"/>
    </row>
    <row r="155" spans="1:18">
      <c r="A155" s="95"/>
      <c r="B155" s="195" t="s">
        <v>9</v>
      </c>
      <c r="C155" s="781">
        <v>118.72</v>
      </c>
      <c r="D155" s="274">
        <v>112.07</v>
      </c>
      <c r="E155" s="32">
        <v>85.02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100.7</v>
      </c>
      <c r="O155" s="1057">
        <v>103.7</v>
      </c>
      <c r="P155" s="1712">
        <v>91.4</v>
      </c>
      <c r="Q155" s="1182"/>
      <c r="R155" s="1058"/>
    </row>
    <row r="156" spans="1:18">
      <c r="A156" s="95"/>
      <c r="B156" s="195" t="s">
        <v>10</v>
      </c>
      <c r="C156" s="781">
        <v>122.62</v>
      </c>
      <c r="D156" s="274">
        <v>112.39</v>
      </c>
      <c r="E156" s="32">
        <v>85.09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101</v>
      </c>
      <c r="O156" s="1057">
        <v>104.7</v>
      </c>
      <c r="P156" s="1712">
        <v>91.1</v>
      </c>
      <c r="Q156" s="1182"/>
      <c r="R156" s="1058"/>
    </row>
    <row r="157" spans="1:18">
      <c r="A157" s="95"/>
      <c r="B157" s="195" t="s">
        <v>11</v>
      </c>
      <c r="C157" s="781">
        <v>124.91</v>
      </c>
      <c r="D157" s="274">
        <v>110.39</v>
      </c>
      <c r="E157" s="32">
        <v>84.39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99.9</v>
      </c>
      <c r="O157" s="1057">
        <v>105.1</v>
      </c>
      <c r="P157" s="1712">
        <v>91.9</v>
      </c>
      <c r="Q157" s="1182"/>
      <c r="R157" s="1058"/>
    </row>
    <row r="158" spans="1:18">
      <c r="A158" s="95"/>
      <c r="B158" s="195" t="s">
        <v>12</v>
      </c>
      <c r="C158" s="781">
        <v>128.16</v>
      </c>
      <c r="D158" s="274">
        <v>115.75</v>
      </c>
      <c r="E158" s="32">
        <v>84.84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100.7</v>
      </c>
      <c r="O158" s="1057">
        <v>105.2</v>
      </c>
      <c r="P158" s="1712">
        <v>92.1</v>
      </c>
      <c r="Q158" s="1182"/>
      <c r="R158" s="1058"/>
    </row>
    <row r="159" spans="1:18">
      <c r="A159" s="95"/>
      <c r="B159" s="195" t="s">
        <v>13</v>
      </c>
      <c r="C159" s="781">
        <v>126.16</v>
      </c>
      <c r="D159" s="274">
        <v>114.95</v>
      </c>
      <c r="E159" s="32">
        <v>85.99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100.8</v>
      </c>
      <c r="O159" s="1057">
        <v>105.9</v>
      </c>
      <c r="P159" s="1712">
        <v>92.4</v>
      </c>
      <c r="Q159" s="1182"/>
      <c r="R159" s="1058"/>
    </row>
    <row r="160" spans="1:18">
      <c r="A160" s="95"/>
      <c r="B160" s="195" t="s">
        <v>14</v>
      </c>
      <c r="C160" s="781">
        <v>129.29</v>
      </c>
      <c r="D160" s="274">
        <v>114.91</v>
      </c>
      <c r="E160" s="32">
        <v>87.66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99.8</v>
      </c>
      <c r="O160" s="1059">
        <v>104.8</v>
      </c>
      <c r="P160" s="1717">
        <v>92.9</v>
      </c>
      <c r="Q160" s="1184"/>
      <c r="R160" s="1060"/>
    </row>
    <row r="161" spans="1:18">
      <c r="A161" s="353" t="s">
        <v>51</v>
      </c>
      <c r="B161" s="196" t="s">
        <v>3</v>
      </c>
      <c r="C161" s="1788">
        <v>125.19</v>
      </c>
      <c r="D161" s="279">
        <v>116.23</v>
      </c>
      <c r="E161" s="35">
        <v>90.09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100.4</v>
      </c>
      <c r="O161" s="1057">
        <v>105.8</v>
      </c>
      <c r="P161" s="1712">
        <v>93.2</v>
      </c>
      <c r="Q161" s="1182"/>
      <c r="R161" s="1058"/>
    </row>
    <row r="162" spans="1:18">
      <c r="A162" s="95">
        <v>2003</v>
      </c>
      <c r="B162" s="195" t="s">
        <v>4</v>
      </c>
      <c r="C162" s="781">
        <v>129.35</v>
      </c>
      <c r="D162" s="274">
        <v>116.9</v>
      </c>
      <c r="E162" s="32">
        <v>91.15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100.8</v>
      </c>
      <c r="O162" s="1057">
        <v>106.6</v>
      </c>
      <c r="P162" s="1712">
        <v>93.6</v>
      </c>
      <c r="Q162" s="1182"/>
      <c r="R162" s="1058"/>
    </row>
    <row r="163" spans="1:18">
      <c r="A163" s="95"/>
      <c r="B163" s="195" t="s">
        <v>5</v>
      </c>
      <c r="C163" s="781">
        <v>131.47999999999999</v>
      </c>
      <c r="D163" s="274">
        <v>115.89</v>
      </c>
      <c r="E163" s="32">
        <v>91.43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100.5</v>
      </c>
      <c r="O163" s="1057">
        <v>106.4</v>
      </c>
      <c r="P163" s="1712">
        <v>94.2</v>
      </c>
      <c r="Q163" s="1182"/>
      <c r="R163" s="1058"/>
    </row>
    <row r="164" spans="1:18">
      <c r="A164" s="95"/>
      <c r="B164" s="195" t="s">
        <v>6</v>
      </c>
      <c r="C164" s="781">
        <v>123.46</v>
      </c>
      <c r="D164" s="274">
        <v>115.89</v>
      </c>
      <c r="E164" s="32">
        <v>90.82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100.4</v>
      </c>
      <c r="O164" s="1057">
        <v>105.8</v>
      </c>
      <c r="P164" s="1712">
        <v>94.1</v>
      </c>
      <c r="Q164" s="1182"/>
      <c r="R164" s="1058"/>
    </row>
    <row r="165" spans="1:18">
      <c r="A165" s="95"/>
      <c r="B165" s="195" t="s">
        <v>7</v>
      </c>
      <c r="C165" s="781">
        <v>127.13</v>
      </c>
      <c r="D165" s="274">
        <v>117.36</v>
      </c>
      <c r="E165" s="32">
        <v>91.01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101.5</v>
      </c>
      <c r="O165" s="1057">
        <v>106.7</v>
      </c>
      <c r="P165" s="1712">
        <v>94.9</v>
      </c>
      <c r="Q165" s="1182"/>
      <c r="R165" s="1058"/>
    </row>
    <row r="166" spans="1:18">
      <c r="A166" s="95"/>
      <c r="B166" s="195" t="s">
        <v>8</v>
      </c>
      <c r="C166" s="781">
        <v>123.73</v>
      </c>
      <c r="D166" s="274">
        <v>115.81</v>
      </c>
      <c r="E166" s="32">
        <v>89.74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102.1</v>
      </c>
      <c r="O166" s="1057">
        <v>106.7</v>
      </c>
      <c r="P166" s="1712">
        <v>95.4</v>
      </c>
      <c r="Q166" s="1182"/>
      <c r="R166" s="1058"/>
    </row>
    <row r="167" spans="1:18">
      <c r="A167" s="95"/>
      <c r="B167" s="195" t="s">
        <v>9</v>
      </c>
      <c r="C167" s="781">
        <v>128.43</v>
      </c>
      <c r="D167" s="274">
        <v>115.47</v>
      </c>
      <c r="E167" s="32">
        <v>92.36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103.2</v>
      </c>
      <c r="O167" s="1057">
        <v>107.2</v>
      </c>
      <c r="P167" s="1712">
        <v>96.2</v>
      </c>
      <c r="Q167" s="1182"/>
      <c r="R167" s="1058"/>
    </row>
    <row r="168" spans="1:18">
      <c r="A168" s="95"/>
      <c r="B168" s="195" t="s">
        <v>10</v>
      </c>
      <c r="C168" s="781">
        <v>123.45</v>
      </c>
      <c r="D168" s="274">
        <v>114.51</v>
      </c>
      <c r="E168" s="32">
        <v>90.21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103.2</v>
      </c>
      <c r="O168" s="1057">
        <v>107.4</v>
      </c>
      <c r="P168" s="1712">
        <v>97</v>
      </c>
      <c r="Q168" s="1182"/>
      <c r="R168" s="1058"/>
    </row>
    <row r="169" spans="1:18">
      <c r="A169" s="95"/>
      <c r="B169" s="195" t="s">
        <v>11</v>
      </c>
      <c r="C169" s="781">
        <v>126.06</v>
      </c>
      <c r="D169" s="274">
        <v>116.99</v>
      </c>
      <c r="E169" s="32">
        <v>92.05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105.4</v>
      </c>
      <c r="O169" s="1057">
        <v>109.4</v>
      </c>
      <c r="P169" s="1712">
        <v>96.9</v>
      </c>
      <c r="Q169" s="1182"/>
      <c r="R169" s="1058"/>
    </row>
    <row r="170" spans="1:18">
      <c r="A170" s="95"/>
      <c r="B170" s="195" t="s">
        <v>12</v>
      </c>
      <c r="C170" s="781">
        <v>133.06</v>
      </c>
      <c r="D170" s="274">
        <v>123.08</v>
      </c>
      <c r="E170" s="32">
        <v>94.33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107.3</v>
      </c>
      <c r="O170" s="1057">
        <v>112</v>
      </c>
      <c r="P170" s="1712">
        <v>98</v>
      </c>
      <c r="Q170" s="1182"/>
      <c r="R170" s="1058"/>
    </row>
    <row r="171" spans="1:18">
      <c r="A171" s="95"/>
      <c r="B171" s="195" t="s">
        <v>13</v>
      </c>
      <c r="C171" s="781">
        <v>127.86</v>
      </c>
      <c r="D171" s="274">
        <v>119.08</v>
      </c>
      <c r="E171" s="32">
        <v>92.5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105.5</v>
      </c>
      <c r="O171" s="1057">
        <v>110.9</v>
      </c>
      <c r="P171" s="1712">
        <v>98.3</v>
      </c>
      <c r="Q171" s="1182"/>
      <c r="R171" s="1058"/>
    </row>
    <row r="172" spans="1:18">
      <c r="A172" s="100"/>
      <c r="B172" s="197" t="s">
        <v>14</v>
      </c>
      <c r="C172" s="895">
        <v>130.97</v>
      </c>
      <c r="D172" s="273">
        <v>121.81</v>
      </c>
      <c r="E172" s="34">
        <v>92.45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106.7</v>
      </c>
      <c r="O172" s="1057">
        <v>113.2</v>
      </c>
      <c r="P172" s="1712">
        <v>99.1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131.97999999999999</v>
      </c>
      <c r="D173" s="274">
        <v>125.28</v>
      </c>
      <c r="E173" s="32">
        <v>97.07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108.5</v>
      </c>
      <c r="O173" s="1062">
        <v>114.8</v>
      </c>
      <c r="P173" s="1716">
        <v>100.4</v>
      </c>
      <c r="Q173" s="1183"/>
      <c r="R173" s="1061"/>
    </row>
    <row r="174" spans="1:18">
      <c r="A174" s="95">
        <v>2004</v>
      </c>
      <c r="B174" s="195" t="s">
        <v>4</v>
      </c>
      <c r="C174" s="781">
        <v>129.22999999999999</v>
      </c>
      <c r="D174" s="274">
        <v>124.95</v>
      </c>
      <c r="E174" s="32">
        <v>99.05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108.6</v>
      </c>
      <c r="O174" s="1057">
        <v>114.5</v>
      </c>
      <c r="P174" s="1712">
        <v>100.5</v>
      </c>
      <c r="Q174" s="1182"/>
      <c r="R174" s="1058"/>
    </row>
    <row r="175" spans="1:18">
      <c r="A175" s="95"/>
      <c r="B175" s="195" t="s">
        <v>5</v>
      </c>
      <c r="C175" s="781">
        <v>134.16999999999999</v>
      </c>
      <c r="D175" s="274">
        <v>124.44</v>
      </c>
      <c r="E175" s="32">
        <v>96.61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110.5</v>
      </c>
      <c r="O175" s="1057">
        <v>114.6</v>
      </c>
      <c r="P175" s="1712">
        <v>100.9</v>
      </c>
      <c r="Q175" s="1182"/>
      <c r="R175" s="1058"/>
    </row>
    <row r="176" spans="1:18">
      <c r="A176" s="95"/>
      <c r="B176" s="195" t="s">
        <v>6</v>
      </c>
      <c r="C176" s="781">
        <v>131.58000000000001</v>
      </c>
      <c r="D176" s="274">
        <v>124.78</v>
      </c>
      <c r="E176" s="32">
        <v>97.25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111.1</v>
      </c>
      <c r="O176" s="1057">
        <v>115.8</v>
      </c>
      <c r="P176" s="1712">
        <v>102.3</v>
      </c>
      <c r="Q176" s="1182"/>
      <c r="R176" s="1058"/>
    </row>
    <row r="177" spans="1:18">
      <c r="A177" s="95"/>
      <c r="B177" s="195" t="s">
        <v>7</v>
      </c>
      <c r="C177" s="781">
        <v>137.96</v>
      </c>
      <c r="D177" s="274">
        <v>126.51</v>
      </c>
      <c r="E177" s="32">
        <v>99.37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112</v>
      </c>
      <c r="O177" s="1057">
        <v>115.6</v>
      </c>
      <c r="P177" s="1712">
        <v>103</v>
      </c>
      <c r="Q177" s="1182"/>
      <c r="R177" s="1058"/>
    </row>
    <row r="178" spans="1:18">
      <c r="A178" s="95"/>
      <c r="B178" s="195" t="s">
        <v>8</v>
      </c>
      <c r="C178" s="781">
        <v>139.21</v>
      </c>
      <c r="D178" s="274">
        <v>127.2</v>
      </c>
      <c r="E178" s="32">
        <v>95.76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111.4</v>
      </c>
      <c r="O178" s="1057">
        <v>116.7</v>
      </c>
      <c r="P178" s="1712">
        <v>102.7</v>
      </c>
      <c r="Q178" s="1182"/>
      <c r="R178" s="1058"/>
    </row>
    <row r="179" spans="1:18">
      <c r="A179" s="95"/>
      <c r="B179" s="195" t="s">
        <v>9</v>
      </c>
      <c r="C179" s="781">
        <v>135.78</v>
      </c>
      <c r="D179" s="274">
        <v>129.5</v>
      </c>
      <c r="E179" s="32">
        <v>99.88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113.6</v>
      </c>
      <c r="O179" s="1057">
        <v>118.1</v>
      </c>
      <c r="P179" s="1712">
        <v>103</v>
      </c>
      <c r="Q179" s="1182"/>
      <c r="R179" s="1058"/>
    </row>
    <row r="180" spans="1:18">
      <c r="A180" s="95"/>
      <c r="B180" s="195" t="s">
        <v>10</v>
      </c>
      <c r="C180" s="781">
        <v>137.13999999999999</v>
      </c>
      <c r="D180" s="274">
        <v>126.99</v>
      </c>
      <c r="E180" s="32">
        <v>98.34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112.5</v>
      </c>
      <c r="O180" s="1057">
        <v>116.7</v>
      </c>
      <c r="P180" s="1712">
        <v>103.2</v>
      </c>
      <c r="Q180" s="1182"/>
      <c r="R180" s="1058"/>
    </row>
    <row r="181" spans="1:18">
      <c r="A181" s="95"/>
      <c r="B181" s="195" t="s">
        <v>11</v>
      </c>
      <c r="C181" s="781">
        <v>139.9</v>
      </c>
      <c r="D181" s="274">
        <v>127.82</v>
      </c>
      <c r="E181" s="32">
        <v>99.1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112.9</v>
      </c>
      <c r="O181" s="1057">
        <v>117</v>
      </c>
      <c r="P181" s="1712">
        <v>104.2</v>
      </c>
      <c r="Q181" s="1182"/>
      <c r="R181" s="1058"/>
    </row>
    <row r="182" spans="1:18">
      <c r="A182" s="95"/>
      <c r="B182" s="195" t="s">
        <v>12</v>
      </c>
      <c r="C182" s="781">
        <v>139.94</v>
      </c>
      <c r="D182" s="274">
        <v>128.74</v>
      </c>
      <c r="E182" s="32">
        <v>102.33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113.1</v>
      </c>
      <c r="O182" s="1057">
        <v>116.3</v>
      </c>
      <c r="P182" s="1712">
        <v>103.7</v>
      </c>
      <c r="Q182" s="1182"/>
      <c r="R182" s="1058"/>
    </row>
    <row r="183" spans="1:18">
      <c r="A183" s="95"/>
      <c r="B183" s="195" t="s">
        <v>13</v>
      </c>
      <c r="C183" s="781">
        <v>142.87</v>
      </c>
      <c r="D183" s="274">
        <v>130.87</v>
      </c>
      <c r="E183" s="32">
        <v>104.42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113.3</v>
      </c>
      <c r="O183" s="1057">
        <v>117.9</v>
      </c>
      <c r="P183" s="1712">
        <v>104.1</v>
      </c>
      <c r="Q183" s="1182"/>
      <c r="R183" s="1058"/>
    </row>
    <row r="184" spans="1:18">
      <c r="A184" s="95"/>
      <c r="B184" s="195" t="s">
        <v>14</v>
      </c>
      <c r="C184" s="781">
        <v>144.56</v>
      </c>
      <c r="D184" s="274">
        <v>131.82</v>
      </c>
      <c r="E184" s="32">
        <v>104.4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113.8</v>
      </c>
      <c r="O184" s="1057">
        <v>116.7</v>
      </c>
      <c r="P184" s="1712">
        <v>104.1</v>
      </c>
      <c r="Q184" s="1182"/>
      <c r="R184" s="1058"/>
    </row>
    <row r="185" spans="1:18">
      <c r="A185" s="353" t="s">
        <v>53</v>
      </c>
      <c r="B185" s="196" t="s">
        <v>3</v>
      </c>
      <c r="C185" s="1788">
        <v>137.91999999999999</v>
      </c>
      <c r="D185" s="279">
        <v>133.07</v>
      </c>
      <c r="E185" s="35">
        <v>102.77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113.3</v>
      </c>
      <c r="O185" s="1062">
        <v>117.6</v>
      </c>
      <c r="P185" s="1716">
        <v>104.3</v>
      </c>
      <c r="Q185" s="1183"/>
      <c r="R185" s="1061"/>
    </row>
    <row r="186" spans="1:18">
      <c r="A186" s="95">
        <v>2005</v>
      </c>
      <c r="B186" s="195" t="s">
        <v>4</v>
      </c>
      <c r="C186" s="781">
        <v>133.22</v>
      </c>
      <c r="D186" s="274">
        <v>129.74</v>
      </c>
      <c r="E186" s="32">
        <v>104.88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112.7</v>
      </c>
      <c r="O186" s="1057">
        <v>116.5</v>
      </c>
      <c r="P186" s="1712">
        <v>104</v>
      </c>
      <c r="Q186" s="1182"/>
      <c r="R186" s="1058"/>
    </row>
    <row r="187" spans="1:18">
      <c r="A187" s="95"/>
      <c r="B187" s="195" t="s">
        <v>5</v>
      </c>
      <c r="C187" s="781">
        <v>132.4</v>
      </c>
      <c r="D187" s="274">
        <v>131.59</v>
      </c>
      <c r="E187" s="32">
        <v>105.04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114</v>
      </c>
      <c r="O187" s="1057">
        <v>117.7</v>
      </c>
      <c r="P187" s="1712">
        <v>105.2</v>
      </c>
      <c r="Q187" s="1182"/>
      <c r="R187" s="1058"/>
    </row>
    <row r="188" spans="1:18">
      <c r="A188" s="95"/>
      <c r="B188" s="195" t="s">
        <v>6</v>
      </c>
      <c r="C188" s="781">
        <v>134.04</v>
      </c>
      <c r="D188" s="274">
        <v>137.27000000000001</v>
      </c>
      <c r="E188" s="32">
        <v>106.66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114.7</v>
      </c>
      <c r="O188" s="1057">
        <v>119.1</v>
      </c>
      <c r="P188" s="1712">
        <v>105.1</v>
      </c>
      <c r="Q188" s="1182"/>
      <c r="R188" s="1058"/>
    </row>
    <row r="189" spans="1:18">
      <c r="A189" s="95"/>
      <c r="B189" s="195" t="s">
        <v>7</v>
      </c>
      <c r="C189" s="781">
        <v>131.69</v>
      </c>
      <c r="D189" s="274">
        <v>129.94</v>
      </c>
      <c r="E189" s="32">
        <v>109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113.5</v>
      </c>
      <c r="O189" s="1057">
        <v>117.7</v>
      </c>
      <c r="P189" s="1712">
        <v>105.2</v>
      </c>
      <c r="Q189" s="1182"/>
      <c r="R189" s="1058"/>
    </row>
    <row r="190" spans="1:18">
      <c r="A190" s="95"/>
      <c r="B190" s="195" t="s">
        <v>8</v>
      </c>
      <c r="C190" s="781">
        <v>131.34</v>
      </c>
      <c r="D190" s="274">
        <v>134.33000000000001</v>
      </c>
      <c r="E190" s="32">
        <v>106.23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113.8</v>
      </c>
      <c r="O190" s="1057">
        <v>118.5</v>
      </c>
      <c r="P190" s="1712">
        <v>105.9</v>
      </c>
      <c r="Q190" s="1182"/>
      <c r="R190" s="1058"/>
    </row>
    <row r="191" spans="1:18">
      <c r="A191" s="95"/>
      <c r="B191" s="195" t="s">
        <v>9</v>
      </c>
      <c r="C191" s="781">
        <v>129.68</v>
      </c>
      <c r="D191" s="274">
        <v>131.44</v>
      </c>
      <c r="E191" s="32">
        <v>105.02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114.9</v>
      </c>
      <c r="O191" s="1057">
        <v>117.7</v>
      </c>
      <c r="P191" s="1712">
        <v>105.2</v>
      </c>
      <c r="Q191" s="1182"/>
      <c r="R191" s="1058"/>
    </row>
    <row r="192" spans="1:18">
      <c r="A192" s="95"/>
      <c r="B192" s="195" t="s">
        <v>10</v>
      </c>
      <c r="C192" s="781">
        <v>129.6</v>
      </c>
      <c r="D192" s="274">
        <v>137.22</v>
      </c>
      <c r="E192" s="32">
        <v>108.45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115.4</v>
      </c>
      <c r="O192" s="1057">
        <v>118.6</v>
      </c>
      <c r="P192" s="1712">
        <v>106.4</v>
      </c>
      <c r="Q192" s="1182"/>
      <c r="R192" s="1058"/>
    </row>
    <row r="193" spans="1:18">
      <c r="A193" s="95"/>
      <c r="B193" s="195" t="s">
        <v>11</v>
      </c>
      <c r="C193" s="781">
        <v>126.4</v>
      </c>
      <c r="D193" s="274">
        <v>134.6</v>
      </c>
      <c r="E193" s="32">
        <v>106.24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115</v>
      </c>
      <c r="O193" s="1057">
        <v>118.8</v>
      </c>
      <c r="P193" s="1712">
        <v>106.8</v>
      </c>
      <c r="Q193" s="1182"/>
      <c r="R193" s="1058"/>
    </row>
    <row r="194" spans="1:18">
      <c r="A194" s="95"/>
      <c r="B194" s="195" t="s">
        <v>12</v>
      </c>
      <c r="C194" s="781">
        <v>125.86</v>
      </c>
      <c r="D194" s="274">
        <v>133</v>
      </c>
      <c r="E194" s="32">
        <v>106.45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116.8</v>
      </c>
      <c r="O194" s="1057">
        <v>119.2</v>
      </c>
      <c r="P194" s="1712">
        <v>106</v>
      </c>
      <c r="Q194" s="1182"/>
      <c r="R194" s="1058"/>
    </row>
    <row r="195" spans="1:18">
      <c r="A195" s="95"/>
      <c r="B195" s="195" t="s">
        <v>13</v>
      </c>
      <c r="C195" s="781">
        <v>131.44999999999999</v>
      </c>
      <c r="D195" s="274">
        <v>135.16999999999999</v>
      </c>
      <c r="E195" s="32">
        <v>107.35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118.1</v>
      </c>
      <c r="O195" s="1057">
        <v>120.2</v>
      </c>
      <c r="P195" s="1712">
        <v>106.4</v>
      </c>
      <c r="Q195" s="1182"/>
      <c r="R195" s="1058"/>
    </row>
    <row r="196" spans="1:18">
      <c r="A196" s="100"/>
      <c r="B196" s="197" t="s">
        <v>14</v>
      </c>
      <c r="C196" s="895">
        <v>128.34</v>
      </c>
      <c r="D196" s="273">
        <v>135.25</v>
      </c>
      <c r="E196" s="34">
        <v>107.25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118.1</v>
      </c>
      <c r="O196" s="1059">
        <v>121</v>
      </c>
      <c r="P196" s="1717">
        <v>106.8</v>
      </c>
      <c r="Q196" s="1184"/>
      <c r="R196" s="1060"/>
    </row>
    <row r="197" spans="1:18">
      <c r="A197" s="354" t="s">
        <v>54</v>
      </c>
      <c r="B197" s="195" t="s">
        <v>3</v>
      </c>
      <c r="C197" s="1789">
        <v>136.69</v>
      </c>
      <c r="D197" s="276">
        <v>138.33000000000001</v>
      </c>
      <c r="E197" s="3">
        <v>105.35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118.8</v>
      </c>
      <c r="O197" s="1057">
        <v>121.4</v>
      </c>
      <c r="P197" s="1712">
        <v>106.6</v>
      </c>
      <c r="Q197" s="1182"/>
      <c r="R197" s="1058"/>
    </row>
    <row r="198" spans="1:18">
      <c r="A198" s="95">
        <v>2006</v>
      </c>
      <c r="B198" s="195" t="s">
        <v>4</v>
      </c>
      <c r="C198" s="1789">
        <v>138.47999999999999</v>
      </c>
      <c r="D198" s="276">
        <v>140.53</v>
      </c>
      <c r="E198" s="3">
        <v>107.13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119.5</v>
      </c>
      <c r="O198" s="1057">
        <v>122.1</v>
      </c>
      <c r="P198" s="1712">
        <v>108</v>
      </c>
      <c r="Q198" s="1182"/>
      <c r="R198" s="1058"/>
    </row>
    <row r="199" spans="1:18">
      <c r="A199" s="95"/>
      <c r="B199" s="195" t="s">
        <v>5</v>
      </c>
      <c r="C199" s="1789">
        <v>136.16</v>
      </c>
      <c r="D199" s="276">
        <v>141.16999999999999</v>
      </c>
      <c r="E199" s="3">
        <v>106.98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117.6</v>
      </c>
      <c r="O199" s="1057">
        <v>122.4</v>
      </c>
      <c r="P199" s="1712">
        <v>108</v>
      </c>
      <c r="Q199" s="1182"/>
      <c r="R199" s="1058"/>
    </row>
    <row r="200" spans="1:18">
      <c r="A200" s="95"/>
      <c r="B200" s="195" t="s">
        <v>6</v>
      </c>
      <c r="C200" s="1789">
        <v>138.72</v>
      </c>
      <c r="D200" s="276">
        <v>143.27000000000001</v>
      </c>
      <c r="E200" s="3">
        <v>110.82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119.8</v>
      </c>
      <c r="O200" s="1057">
        <v>122.9</v>
      </c>
      <c r="P200" s="1712">
        <v>108.9</v>
      </c>
      <c r="Q200" s="1182"/>
      <c r="R200" s="1058"/>
    </row>
    <row r="201" spans="1:18">
      <c r="A201" s="95"/>
      <c r="B201" s="195" t="s">
        <v>7</v>
      </c>
      <c r="C201" s="1786">
        <v>142.12</v>
      </c>
      <c r="D201" s="274">
        <v>144.72999999999999</v>
      </c>
      <c r="E201" s="1">
        <v>111.91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119.4</v>
      </c>
      <c r="O201" s="1057">
        <v>123.1</v>
      </c>
      <c r="P201" s="1712">
        <v>109.3</v>
      </c>
      <c r="Q201" s="1182"/>
      <c r="R201" s="1058"/>
    </row>
    <row r="202" spans="1:18">
      <c r="A202" s="95"/>
      <c r="B202" s="195" t="s">
        <v>8</v>
      </c>
      <c r="C202" s="1786">
        <v>143.27000000000001</v>
      </c>
      <c r="D202" s="274">
        <v>148.86000000000001</v>
      </c>
      <c r="E202" s="1">
        <v>114.83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117.7</v>
      </c>
      <c r="O202" s="1057">
        <v>123.5</v>
      </c>
      <c r="P202" s="1712">
        <v>109.8</v>
      </c>
      <c r="Q202" s="1182"/>
      <c r="R202" s="1058"/>
    </row>
    <row r="203" spans="1:18">
      <c r="A203" s="95"/>
      <c r="B203" s="195" t="s">
        <v>9</v>
      </c>
      <c r="C203" s="1786">
        <v>138.85</v>
      </c>
      <c r="D203" s="274">
        <v>145.32</v>
      </c>
      <c r="E203" s="1">
        <v>113.51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117</v>
      </c>
      <c r="O203" s="1057">
        <v>123.6</v>
      </c>
      <c r="P203" s="1712">
        <v>110.6</v>
      </c>
      <c r="Q203" s="1182"/>
      <c r="R203" s="1058"/>
    </row>
    <row r="204" spans="1:18">
      <c r="A204" s="95"/>
      <c r="B204" s="195" t="s">
        <v>10</v>
      </c>
      <c r="C204" s="1786">
        <v>141.13</v>
      </c>
      <c r="D204" s="274">
        <v>148.78</v>
      </c>
      <c r="E204" s="1">
        <v>116.78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118.7</v>
      </c>
      <c r="O204" s="1057">
        <v>124.1</v>
      </c>
      <c r="P204" s="1712">
        <v>110.4</v>
      </c>
      <c r="Q204" s="1182"/>
      <c r="R204" s="1058"/>
    </row>
    <row r="205" spans="1:18">
      <c r="A205" s="95"/>
      <c r="B205" s="195" t="s">
        <v>11</v>
      </c>
      <c r="C205" s="1786">
        <v>142.36000000000001</v>
      </c>
      <c r="D205" s="274">
        <v>146.55000000000001</v>
      </c>
      <c r="E205" s="1">
        <v>119.29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117.5</v>
      </c>
      <c r="O205" s="1057">
        <v>123.9</v>
      </c>
      <c r="P205" s="1712">
        <v>110.5</v>
      </c>
      <c r="Q205" s="1182"/>
      <c r="R205" s="1058"/>
    </row>
    <row r="206" spans="1:18">
      <c r="A206" s="95"/>
      <c r="B206" s="195" t="s">
        <v>12</v>
      </c>
      <c r="C206" s="1786">
        <v>136.69999999999999</v>
      </c>
      <c r="D206" s="274">
        <v>145.24</v>
      </c>
      <c r="E206" s="1">
        <v>119.05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117.9</v>
      </c>
      <c r="O206" s="1057">
        <v>124.2</v>
      </c>
      <c r="P206" s="1712">
        <v>111.3</v>
      </c>
      <c r="Q206" s="1182"/>
      <c r="R206" s="1058"/>
    </row>
    <row r="207" spans="1:18">
      <c r="A207" s="95"/>
      <c r="B207" s="195" t="s">
        <v>13</v>
      </c>
      <c r="C207" s="1786">
        <v>137.41999999999999</v>
      </c>
      <c r="D207" s="274">
        <v>145.05000000000001</v>
      </c>
      <c r="E207" s="1">
        <v>118.11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118.8</v>
      </c>
      <c r="O207" s="1057">
        <v>124.4</v>
      </c>
      <c r="P207" s="1712">
        <v>112.1</v>
      </c>
      <c r="Q207" s="1182"/>
      <c r="R207" s="1058"/>
    </row>
    <row r="208" spans="1:18">
      <c r="A208" s="95"/>
      <c r="B208" s="195" t="s">
        <v>14</v>
      </c>
      <c r="C208" s="1786">
        <v>135.36000000000001</v>
      </c>
      <c r="D208" s="274">
        <v>143.69</v>
      </c>
      <c r="E208" s="1">
        <v>119.79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118.5</v>
      </c>
      <c r="O208" s="1057">
        <v>124.2</v>
      </c>
      <c r="P208" s="1712">
        <v>112.5</v>
      </c>
      <c r="Q208" s="1182"/>
      <c r="R208" s="1058"/>
    </row>
    <row r="209" spans="1:18">
      <c r="A209" s="353" t="s">
        <v>55</v>
      </c>
      <c r="B209" s="196" t="s">
        <v>3</v>
      </c>
      <c r="C209" s="1787">
        <v>127</v>
      </c>
      <c r="D209" s="279">
        <v>141.04</v>
      </c>
      <c r="E209" s="2">
        <v>121.04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118.6</v>
      </c>
      <c r="O209" s="1062">
        <v>124.4</v>
      </c>
      <c r="P209" s="1716">
        <v>113</v>
      </c>
      <c r="Q209" s="1183"/>
      <c r="R209" s="1061"/>
    </row>
    <row r="210" spans="1:18">
      <c r="A210" s="95">
        <v>2007</v>
      </c>
      <c r="B210" s="195" t="s">
        <v>4</v>
      </c>
      <c r="C210" s="1786">
        <v>131.08000000000001</v>
      </c>
      <c r="D210" s="274">
        <v>145.38999999999999</v>
      </c>
      <c r="E210" s="1">
        <v>122.5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119.2</v>
      </c>
      <c r="O210" s="1057">
        <v>124.2</v>
      </c>
      <c r="P210" s="1712">
        <v>112.3</v>
      </c>
      <c r="Q210" s="1182"/>
      <c r="R210" s="1058"/>
    </row>
    <row r="211" spans="1:18">
      <c r="A211" s="95"/>
      <c r="B211" s="195" t="s">
        <v>5</v>
      </c>
      <c r="C211" s="1786">
        <v>127.18</v>
      </c>
      <c r="D211" s="274">
        <v>139.99</v>
      </c>
      <c r="E211" s="1">
        <v>121.32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118.5</v>
      </c>
      <c r="O211" s="1057">
        <v>123.7</v>
      </c>
      <c r="P211" s="1712">
        <v>112.3</v>
      </c>
      <c r="Q211" s="1182"/>
      <c r="R211" s="1058"/>
    </row>
    <row r="212" spans="1:18">
      <c r="A212" s="95"/>
      <c r="B212" s="195" t="s">
        <v>6</v>
      </c>
      <c r="C212" s="1786">
        <v>124.94</v>
      </c>
      <c r="D212" s="274">
        <v>142.87</v>
      </c>
      <c r="E212" s="1">
        <v>125.92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118.8</v>
      </c>
      <c r="O212" s="1057">
        <v>124.5</v>
      </c>
      <c r="P212" s="1712">
        <v>113.2</v>
      </c>
      <c r="Q212" s="1182"/>
      <c r="R212" s="1058"/>
    </row>
    <row r="213" spans="1:18">
      <c r="A213" s="95"/>
      <c r="B213" s="195" t="s">
        <v>7</v>
      </c>
      <c r="C213" s="1786">
        <v>129.62</v>
      </c>
      <c r="D213" s="274">
        <v>143.56</v>
      </c>
      <c r="E213" s="1">
        <v>128.74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118.3</v>
      </c>
      <c r="O213" s="1057">
        <v>125.4</v>
      </c>
      <c r="P213" s="1712">
        <v>113.4</v>
      </c>
      <c r="Q213" s="1182"/>
      <c r="R213" s="1058"/>
    </row>
    <row r="214" spans="1:18">
      <c r="A214" s="95"/>
      <c r="B214" s="195" t="s">
        <v>8</v>
      </c>
      <c r="C214" s="781">
        <v>121.75</v>
      </c>
      <c r="D214" s="274">
        <v>140.88999999999999</v>
      </c>
      <c r="E214" s="32">
        <v>126.29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117.8</v>
      </c>
      <c r="O214" s="1057">
        <v>124.8</v>
      </c>
      <c r="P214" s="1712">
        <v>113.6</v>
      </c>
      <c r="Q214" s="1182"/>
      <c r="R214" s="1058"/>
    </row>
    <row r="215" spans="1:18">
      <c r="A215" s="95"/>
      <c r="B215" s="195" t="s">
        <v>9</v>
      </c>
      <c r="C215" s="781">
        <v>125.73</v>
      </c>
      <c r="D215" s="274">
        <v>139.88999999999999</v>
      </c>
      <c r="E215" s="32">
        <v>131.51</v>
      </c>
      <c r="F215" s="286"/>
      <c r="G215" s="138" t="s">
        <v>871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117.7</v>
      </c>
      <c r="O215" s="1057">
        <v>123.8</v>
      </c>
      <c r="P215" s="1712">
        <v>114.1</v>
      </c>
      <c r="Q215" s="1182"/>
      <c r="R215" s="1058"/>
    </row>
    <row r="216" spans="1:18">
      <c r="A216" s="95"/>
      <c r="B216" s="195" t="s">
        <v>10</v>
      </c>
      <c r="C216" s="781">
        <v>123.55</v>
      </c>
      <c r="D216" s="274">
        <v>139.81</v>
      </c>
      <c r="E216" s="32">
        <v>129.91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115.5</v>
      </c>
      <c r="O216" s="1057">
        <v>125.5</v>
      </c>
      <c r="P216" s="1712">
        <v>114.2</v>
      </c>
      <c r="Q216" s="1182"/>
      <c r="R216" s="1058"/>
    </row>
    <row r="217" spans="1:18">
      <c r="A217" s="95"/>
      <c r="B217" s="195" t="s">
        <v>11</v>
      </c>
      <c r="C217" s="781">
        <v>119.44</v>
      </c>
      <c r="D217" s="274">
        <v>135.13999999999999</v>
      </c>
      <c r="E217" s="32">
        <v>129.13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114.5</v>
      </c>
      <c r="O217" s="1057">
        <v>123.5</v>
      </c>
      <c r="P217" s="1712">
        <v>114.2</v>
      </c>
      <c r="Q217" s="1182"/>
      <c r="R217" s="1058"/>
    </row>
    <row r="218" spans="1:18">
      <c r="A218" s="95"/>
      <c r="B218" s="195" t="s">
        <v>12</v>
      </c>
      <c r="C218" s="781">
        <v>123.95</v>
      </c>
      <c r="D218" s="274">
        <v>136.62</v>
      </c>
      <c r="E218" s="32">
        <v>129.82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116.4</v>
      </c>
      <c r="O218" s="1057">
        <v>124.9</v>
      </c>
      <c r="P218" s="1712">
        <v>114.6</v>
      </c>
      <c r="Q218" s="1182"/>
      <c r="R218" s="1058"/>
    </row>
    <row r="219" spans="1:18">
      <c r="A219" s="95"/>
      <c r="B219" s="195" t="s">
        <v>13</v>
      </c>
      <c r="C219" s="781">
        <v>119.68</v>
      </c>
      <c r="D219" s="274">
        <v>137.13999999999999</v>
      </c>
      <c r="E219" s="32">
        <v>127.65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114.6</v>
      </c>
      <c r="O219" s="1057">
        <v>124</v>
      </c>
      <c r="P219" s="1712">
        <v>116.1</v>
      </c>
      <c r="Q219" s="1182"/>
      <c r="R219" s="1058"/>
    </row>
    <row r="220" spans="1:18">
      <c r="A220" s="100"/>
      <c r="B220" s="197" t="s">
        <v>14</v>
      </c>
      <c r="C220" s="895">
        <v>117.63</v>
      </c>
      <c r="D220" s="273">
        <v>136.61000000000001</v>
      </c>
      <c r="E220" s="34">
        <v>127.36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114.1</v>
      </c>
      <c r="O220" s="1059">
        <v>123.7</v>
      </c>
      <c r="P220" s="1717">
        <v>115.9</v>
      </c>
      <c r="Q220" s="1184"/>
      <c r="R220" s="1060"/>
    </row>
    <row r="221" spans="1:18">
      <c r="A221" s="354" t="s">
        <v>56</v>
      </c>
      <c r="B221" s="195" t="s">
        <v>3</v>
      </c>
      <c r="C221" s="1786">
        <v>117.02</v>
      </c>
      <c r="D221" s="274">
        <v>132.13</v>
      </c>
      <c r="E221" s="1">
        <v>128.43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114.2</v>
      </c>
      <c r="O221" s="1057">
        <v>123.5</v>
      </c>
      <c r="P221" s="1712">
        <v>115.3</v>
      </c>
      <c r="Q221" s="1182"/>
      <c r="R221" s="1058"/>
    </row>
    <row r="222" spans="1:18">
      <c r="A222" s="95">
        <v>2008</v>
      </c>
      <c r="B222" s="195" t="s">
        <v>4</v>
      </c>
      <c r="C222" s="1786">
        <v>122.4</v>
      </c>
      <c r="D222" s="274">
        <v>134.69999999999999</v>
      </c>
      <c r="E222" s="1">
        <v>126.27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114.5</v>
      </c>
      <c r="O222" s="1057">
        <v>123.7</v>
      </c>
      <c r="P222" s="1712">
        <v>115.8</v>
      </c>
      <c r="Q222" s="1182"/>
      <c r="R222" s="1058" t="s">
        <v>871</v>
      </c>
    </row>
    <row r="223" spans="1:18">
      <c r="A223" s="95"/>
      <c r="B223" s="195" t="s">
        <v>5</v>
      </c>
      <c r="C223" s="1786">
        <v>117.56</v>
      </c>
      <c r="D223" s="274">
        <v>130.85</v>
      </c>
      <c r="E223" s="1">
        <v>132.9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112.1</v>
      </c>
      <c r="O223" s="1057">
        <v>122.5</v>
      </c>
      <c r="P223" s="1712">
        <v>115.8</v>
      </c>
      <c r="Q223" s="1182"/>
      <c r="R223" s="1058"/>
    </row>
    <row r="224" spans="1:18">
      <c r="A224" s="95"/>
      <c r="B224" s="195" t="s">
        <v>6</v>
      </c>
      <c r="C224" s="1786">
        <v>125.04</v>
      </c>
      <c r="D224" s="274">
        <v>130.5</v>
      </c>
      <c r="E224" s="1">
        <v>131.58000000000001</v>
      </c>
      <c r="F224" s="976" t="s">
        <v>873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112.2</v>
      </c>
      <c r="O224" s="1057">
        <v>121.7</v>
      </c>
      <c r="P224" s="1712">
        <v>113.7</v>
      </c>
      <c r="Q224" s="1182"/>
      <c r="R224" s="1058"/>
    </row>
    <row r="225" spans="1:18">
      <c r="A225" s="95"/>
      <c r="B225" s="195" t="s">
        <v>7</v>
      </c>
      <c r="C225" s="1786">
        <v>122.08</v>
      </c>
      <c r="D225" s="274">
        <v>131.56</v>
      </c>
      <c r="E225" s="1">
        <v>129.47</v>
      </c>
      <c r="F225" s="976" t="s">
        <v>873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111.7</v>
      </c>
      <c r="O225" s="1057">
        <v>122.2</v>
      </c>
      <c r="P225" s="1712">
        <v>113.8</v>
      </c>
      <c r="Q225" t="s">
        <v>874</v>
      </c>
      <c r="R225" s="1058"/>
    </row>
    <row r="226" spans="1:18">
      <c r="A226" s="95"/>
      <c r="B226" s="195" t="s">
        <v>8</v>
      </c>
      <c r="C226" s="781">
        <v>120.65</v>
      </c>
      <c r="D226" s="274">
        <v>127.57</v>
      </c>
      <c r="E226" s="32">
        <v>128.72999999999999</v>
      </c>
      <c r="F226" s="977" t="s">
        <v>875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110.4</v>
      </c>
      <c r="O226" s="1057">
        <v>119.1</v>
      </c>
      <c r="P226" s="1712">
        <v>112.9</v>
      </c>
      <c r="Q226" t="s">
        <v>876</v>
      </c>
      <c r="R226" s="1058"/>
    </row>
    <row r="227" spans="1:18">
      <c r="A227" s="95"/>
      <c r="B227" s="195" t="s">
        <v>9</v>
      </c>
      <c r="C227" s="781">
        <v>117.53</v>
      </c>
      <c r="D227" s="274">
        <v>131.08000000000001</v>
      </c>
      <c r="E227" s="32">
        <v>130.13999999999999</v>
      </c>
      <c r="F227" s="977" t="s">
        <v>875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109.5</v>
      </c>
      <c r="O227" s="1057">
        <v>118.8</v>
      </c>
      <c r="P227" s="1712">
        <v>113.1</v>
      </c>
      <c r="Q227" t="s">
        <v>876</v>
      </c>
      <c r="R227" s="1058"/>
    </row>
    <row r="228" spans="1:18">
      <c r="A228" s="95"/>
      <c r="B228" s="195" t="s">
        <v>10</v>
      </c>
      <c r="C228" s="781">
        <v>114.29</v>
      </c>
      <c r="D228" s="274">
        <v>124.28</v>
      </c>
      <c r="E228" s="32">
        <v>129.94999999999999</v>
      </c>
      <c r="F228" s="977" t="s">
        <v>875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107.6</v>
      </c>
      <c r="O228" s="1057">
        <v>114.9</v>
      </c>
      <c r="P228" s="1712">
        <v>111.6</v>
      </c>
      <c r="Q228" t="s">
        <v>876</v>
      </c>
      <c r="R228" s="1058"/>
    </row>
    <row r="229" spans="1:18">
      <c r="A229" s="95"/>
      <c r="B229" s="195" t="s">
        <v>11</v>
      </c>
      <c r="C229" s="781">
        <v>109.71</v>
      </c>
      <c r="D229" s="274">
        <v>123.01</v>
      </c>
      <c r="E229" s="32">
        <v>130.79</v>
      </c>
      <c r="F229" s="976" t="s">
        <v>873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106.2</v>
      </c>
      <c r="O229" s="1057">
        <v>113.9</v>
      </c>
      <c r="P229" s="1712">
        <v>111.2</v>
      </c>
      <c r="Q229" t="s">
        <v>876</v>
      </c>
      <c r="R229" s="1058"/>
    </row>
    <row r="230" spans="1:18">
      <c r="A230" s="95"/>
      <c r="B230" s="195" t="s">
        <v>12</v>
      </c>
      <c r="C230" s="781">
        <v>103.65</v>
      </c>
      <c r="D230" s="274">
        <v>123.03</v>
      </c>
      <c r="E230" s="32">
        <v>127.4</v>
      </c>
      <c r="F230" s="977" t="s">
        <v>877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100.5</v>
      </c>
      <c r="O230" s="1057">
        <v>110.1</v>
      </c>
      <c r="P230" s="1712">
        <v>110.6</v>
      </c>
      <c r="Q230" t="s">
        <v>876</v>
      </c>
      <c r="R230" s="1058"/>
    </row>
    <row r="231" spans="1:18">
      <c r="A231" s="95"/>
      <c r="B231" s="195" t="s">
        <v>13</v>
      </c>
      <c r="C231" s="781">
        <v>92.71</v>
      </c>
      <c r="D231" s="274">
        <v>113.3</v>
      </c>
      <c r="E231" s="32">
        <v>126.59</v>
      </c>
      <c r="F231" s="977" t="s">
        <v>876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94.6</v>
      </c>
      <c r="O231" s="1057">
        <v>103.1</v>
      </c>
      <c r="P231" s="1712">
        <v>107.7</v>
      </c>
      <c r="Q231" t="s">
        <v>876</v>
      </c>
      <c r="R231" s="1058"/>
    </row>
    <row r="232" spans="1:18">
      <c r="A232" s="95"/>
      <c r="B232" s="195" t="s">
        <v>14</v>
      </c>
      <c r="C232" s="781">
        <v>86.43</v>
      </c>
      <c r="D232" s="274">
        <v>108.15</v>
      </c>
      <c r="E232" s="32">
        <v>123.5</v>
      </c>
      <c r="F232" s="977" t="s">
        <v>876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91</v>
      </c>
      <c r="O232" s="1057">
        <v>97.2</v>
      </c>
      <c r="P232" s="1712">
        <v>104</v>
      </c>
      <c r="Q232" t="s">
        <v>876</v>
      </c>
      <c r="R232" s="1058"/>
    </row>
    <row r="233" spans="1:18">
      <c r="A233" s="353" t="s">
        <v>57</v>
      </c>
      <c r="B233" s="196" t="s">
        <v>3</v>
      </c>
      <c r="C233" s="1788">
        <v>74.58</v>
      </c>
      <c r="D233" s="279">
        <v>98.56</v>
      </c>
      <c r="E233" s="35">
        <v>117.57</v>
      </c>
      <c r="F233" s="978" t="s">
        <v>876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85.1</v>
      </c>
      <c r="O233" s="1062">
        <v>88.6</v>
      </c>
      <c r="P233" s="1716">
        <v>102.1</v>
      </c>
      <c r="Q233" s="1168" t="s">
        <v>876</v>
      </c>
      <c r="R233" s="1061"/>
    </row>
    <row r="234" spans="1:18">
      <c r="A234" s="95">
        <v>2009</v>
      </c>
      <c r="B234" s="195" t="s">
        <v>4</v>
      </c>
      <c r="C234" s="781">
        <v>70.31</v>
      </c>
      <c r="D234" s="274">
        <v>93.44</v>
      </c>
      <c r="E234" s="32">
        <v>114.72</v>
      </c>
      <c r="F234" s="977" t="s">
        <v>876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82.2</v>
      </c>
      <c r="O234" s="1057">
        <v>83.9</v>
      </c>
      <c r="P234" s="1712">
        <v>99</v>
      </c>
      <c r="Q234" t="s">
        <v>876</v>
      </c>
      <c r="R234" s="1058"/>
    </row>
    <row r="235" spans="1:18">
      <c r="A235" s="95"/>
      <c r="B235" s="195" t="s">
        <v>5</v>
      </c>
      <c r="C235" s="781">
        <v>78.599999999999994</v>
      </c>
      <c r="D235" s="274">
        <v>94.03</v>
      </c>
      <c r="E235" s="32">
        <v>108.31</v>
      </c>
      <c r="F235" s="977" t="s">
        <v>876</v>
      </c>
      <c r="G235" s="138" t="s">
        <v>872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83.9</v>
      </c>
      <c r="O235" s="1057">
        <v>83.6</v>
      </c>
      <c r="P235" s="1712">
        <v>97.1</v>
      </c>
      <c r="Q235" t="s">
        <v>876</v>
      </c>
      <c r="R235" s="1058" t="s">
        <v>872</v>
      </c>
    </row>
    <row r="236" spans="1:18">
      <c r="A236" s="95"/>
      <c r="B236" s="195" t="s">
        <v>6</v>
      </c>
      <c r="C236" s="781">
        <v>78.59</v>
      </c>
      <c r="D236" s="274">
        <v>93.64</v>
      </c>
      <c r="E236" s="32">
        <v>106.03</v>
      </c>
      <c r="F236" s="977" t="s">
        <v>878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87.7</v>
      </c>
      <c r="O236" s="1057">
        <v>85.2</v>
      </c>
      <c r="P236" s="1712">
        <v>95.5</v>
      </c>
      <c r="Q236" t="s">
        <v>876</v>
      </c>
      <c r="R236" s="1058"/>
    </row>
    <row r="237" spans="1:18">
      <c r="A237" s="95"/>
      <c r="B237" s="195" t="s">
        <v>7</v>
      </c>
      <c r="C237" s="781">
        <v>75.97</v>
      </c>
      <c r="D237" s="274">
        <v>91.95</v>
      </c>
      <c r="E237" s="32">
        <v>103.3</v>
      </c>
      <c r="F237" s="977" t="s">
        <v>876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90.3</v>
      </c>
      <c r="O237" s="1057">
        <v>86.8</v>
      </c>
      <c r="P237" s="1712">
        <v>92.8</v>
      </c>
      <c r="Q237" t="s">
        <v>879</v>
      </c>
      <c r="R237" s="1058"/>
    </row>
    <row r="238" spans="1:18">
      <c r="A238" s="95"/>
      <c r="B238" s="195" t="s">
        <v>8</v>
      </c>
      <c r="C238" s="781">
        <v>80.95</v>
      </c>
      <c r="D238" s="274">
        <v>94.05</v>
      </c>
      <c r="E238" s="32">
        <v>100.97</v>
      </c>
      <c r="F238" s="977" t="s">
        <v>880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93.9</v>
      </c>
      <c r="O238" s="1057">
        <v>88.6</v>
      </c>
      <c r="P238" s="1712">
        <v>91.8</v>
      </c>
      <c r="Q238" t="s">
        <v>881</v>
      </c>
      <c r="R238" s="1058"/>
    </row>
    <row r="239" spans="1:18">
      <c r="A239" s="95"/>
      <c r="B239" s="195" t="s">
        <v>9</v>
      </c>
      <c r="C239" s="781">
        <v>85.96</v>
      </c>
      <c r="D239" s="274">
        <v>93.97</v>
      </c>
      <c r="E239" s="32">
        <v>96.19</v>
      </c>
      <c r="F239" s="977" t="s">
        <v>881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95.8</v>
      </c>
      <c r="O239" s="1057">
        <v>89.7</v>
      </c>
      <c r="P239" s="1712">
        <v>90.3</v>
      </c>
      <c r="Q239" t="s">
        <v>881</v>
      </c>
      <c r="R239" s="1058"/>
    </row>
    <row r="240" spans="1:18">
      <c r="A240" s="95"/>
      <c r="B240" s="195" t="s">
        <v>10</v>
      </c>
      <c r="C240" s="781">
        <v>87.33</v>
      </c>
      <c r="D240" s="274">
        <v>94.56</v>
      </c>
      <c r="E240" s="32">
        <v>94.38</v>
      </c>
      <c r="F240" s="977" t="s">
        <v>881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97.7</v>
      </c>
      <c r="O240" s="1057">
        <v>91.5</v>
      </c>
      <c r="P240" s="1712">
        <v>90.5</v>
      </c>
      <c r="Q240" t="s">
        <v>881</v>
      </c>
      <c r="R240" s="1058"/>
    </row>
    <row r="241" spans="1:18">
      <c r="A241" s="95"/>
      <c r="B241" s="195" t="s">
        <v>11</v>
      </c>
      <c r="C241" s="781">
        <v>95.39</v>
      </c>
      <c r="D241" s="274">
        <v>95.89</v>
      </c>
      <c r="E241" s="32">
        <v>93.44</v>
      </c>
      <c r="F241" s="977" t="s">
        <v>881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100.3</v>
      </c>
      <c r="O241" s="1057">
        <v>93.8</v>
      </c>
      <c r="P241" s="1712">
        <v>90.3</v>
      </c>
      <c r="Q241" t="s">
        <v>882</v>
      </c>
      <c r="R241" s="1058"/>
    </row>
    <row r="242" spans="1:18">
      <c r="A242" s="95"/>
      <c r="B242" s="195" t="s">
        <v>12</v>
      </c>
      <c r="C242" s="781">
        <v>99.38</v>
      </c>
      <c r="D242" s="274">
        <v>97.71</v>
      </c>
      <c r="E242" s="32">
        <v>94.65</v>
      </c>
      <c r="F242" s="977" t="s">
        <v>882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102.8</v>
      </c>
      <c r="O242" s="1057">
        <v>96.3</v>
      </c>
      <c r="P242" s="1712">
        <v>89.9</v>
      </c>
      <c r="Q242" t="s">
        <v>883</v>
      </c>
      <c r="R242" s="1058"/>
    </row>
    <row r="243" spans="1:18">
      <c r="A243" s="95"/>
      <c r="B243" s="195" t="s">
        <v>13</v>
      </c>
      <c r="C243" s="781">
        <v>108.84</v>
      </c>
      <c r="D243" s="274">
        <v>98.75</v>
      </c>
      <c r="E243" s="32">
        <v>94.31</v>
      </c>
      <c r="F243" s="977" t="s">
        <v>883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102.5</v>
      </c>
      <c r="O243" s="1057">
        <v>98.1</v>
      </c>
      <c r="P243" s="1712">
        <v>90</v>
      </c>
      <c r="Q243" t="s">
        <v>883</v>
      </c>
      <c r="R243" s="1058"/>
    </row>
    <row r="244" spans="1:18">
      <c r="A244" s="100"/>
      <c r="B244" s="197" t="s">
        <v>14</v>
      </c>
      <c r="C244" s="895">
        <v>107.8</v>
      </c>
      <c r="D244" s="273">
        <v>99.92</v>
      </c>
      <c r="E244" s="34">
        <v>94.24</v>
      </c>
      <c r="F244" s="979" t="s">
        <v>883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104.6</v>
      </c>
      <c r="O244" s="1059">
        <v>99.8</v>
      </c>
      <c r="P244" s="1717">
        <v>90.5</v>
      </c>
      <c r="Q244" s="931" t="s">
        <v>883</v>
      </c>
      <c r="R244" s="1060"/>
    </row>
    <row r="245" spans="1:18">
      <c r="A245" s="354" t="s">
        <v>58</v>
      </c>
      <c r="B245" s="195" t="s">
        <v>3</v>
      </c>
      <c r="C245" s="781">
        <v>114.14</v>
      </c>
      <c r="D245" s="274">
        <v>102.22</v>
      </c>
      <c r="E245" s="32">
        <v>94.82</v>
      </c>
      <c r="F245" s="977" t="s">
        <v>883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105.7</v>
      </c>
      <c r="O245" s="1057">
        <v>102.8</v>
      </c>
      <c r="P245" s="1712">
        <v>91.4</v>
      </c>
      <c r="Q245" t="s">
        <v>883</v>
      </c>
      <c r="R245" s="1058"/>
    </row>
    <row r="246" spans="1:18">
      <c r="A246" s="95">
        <v>2010</v>
      </c>
      <c r="B246" s="195" t="s">
        <v>4</v>
      </c>
      <c r="C246" s="781">
        <v>117.9</v>
      </c>
      <c r="D246" s="274">
        <v>102.47</v>
      </c>
      <c r="E246" s="32">
        <v>95.51</v>
      </c>
      <c r="F246" s="977" t="s">
        <v>883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104.5</v>
      </c>
      <c r="O246" s="1057">
        <v>103.7</v>
      </c>
      <c r="P246" s="1712">
        <v>91.3</v>
      </c>
      <c r="Q246" t="s">
        <v>883</v>
      </c>
      <c r="R246" s="1058"/>
    </row>
    <row r="247" spans="1:18">
      <c r="A247" s="95"/>
      <c r="B247" s="195" t="s">
        <v>5</v>
      </c>
      <c r="C247" s="781">
        <v>121.83</v>
      </c>
      <c r="D247" s="274">
        <v>103.78</v>
      </c>
      <c r="E247" s="32">
        <v>95.3</v>
      </c>
      <c r="F247" s="977" t="s">
        <v>883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108.3</v>
      </c>
      <c r="O247" s="1057">
        <v>105.2</v>
      </c>
      <c r="P247" s="1712">
        <v>91.7</v>
      </c>
      <c r="Q247" t="s">
        <v>883</v>
      </c>
      <c r="R247" s="1058"/>
    </row>
    <row r="248" spans="1:18">
      <c r="A248" s="95"/>
      <c r="B248" s="195" t="s">
        <v>6</v>
      </c>
      <c r="C248" s="781">
        <v>123.07</v>
      </c>
      <c r="D248" s="274">
        <v>106.09</v>
      </c>
      <c r="E248" s="32">
        <v>92.61</v>
      </c>
      <c r="F248" s="977" t="s">
        <v>883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109.7</v>
      </c>
      <c r="O248" s="1057">
        <v>106.4</v>
      </c>
      <c r="P248" s="1712">
        <v>91.3</v>
      </c>
      <c r="Q248" t="s">
        <v>883</v>
      </c>
      <c r="R248" s="1058"/>
    </row>
    <row r="249" spans="1:18">
      <c r="A249" s="95"/>
      <c r="B249" s="195" t="s">
        <v>7</v>
      </c>
      <c r="C249" s="781">
        <v>122.95</v>
      </c>
      <c r="D249" s="274">
        <v>107.69</v>
      </c>
      <c r="E249" s="32">
        <v>94.03</v>
      </c>
      <c r="F249" s="977" t="s">
        <v>883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108.6</v>
      </c>
      <c r="O249" s="1057">
        <v>105.8</v>
      </c>
      <c r="P249" s="1712">
        <v>92.3</v>
      </c>
      <c r="Q249" t="s">
        <v>883</v>
      </c>
      <c r="R249" s="1058"/>
    </row>
    <row r="250" spans="1:18">
      <c r="A250" s="95"/>
      <c r="B250" s="195" t="s">
        <v>8</v>
      </c>
      <c r="C250" s="781">
        <v>118.8</v>
      </c>
      <c r="D250" s="274">
        <v>108.69</v>
      </c>
      <c r="E250" s="32">
        <v>95.53</v>
      </c>
      <c r="F250" s="977" t="s">
        <v>883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108.9</v>
      </c>
      <c r="O250" s="1057">
        <v>106.6</v>
      </c>
      <c r="P250" s="1712">
        <v>92.6</v>
      </c>
      <c r="Q250" t="s">
        <v>883</v>
      </c>
      <c r="R250" s="1058"/>
    </row>
    <row r="251" spans="1:18">
      <c r="A251" s="95"/>
      <c r="B251" s="195" t="s">
        <v>9</v>
      </c>
      <c r="C251" s="781">
        <v>122.2</v>
      </c>
      <c r="D251" s="274">
        <v>110.78</v>
      </c>
      <c r="E251" s="32">
        <v>95.5</v>
      </c>
      <c r="F251" s="977" t="s">
        <v>883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108.8</v>
      </c>
      <c r="O251" s="1057">
        <v>107.4</v>
      </c>
      <c r="P251" s="1712">
        <v>93.6</v>
      </c>
      <c r="Q251" t="s">
        <v>883</v>
      </c>
      <c r="R251" s="1058"/>
    </row>
    <row r="252" spans="1:18">
      <c r="A252" s="95"/>
      <c r="B252" s="195" t="s">
        <v>10</v>
      </c>
      <c r="C252" s="781">
        <v>119.45</v>
      </c>
      <c r="D252" s="274">
        <v>112.32</v>
      </c>
      <c r="E252" s="32">
        <v>97.64</v>
      </c>
      <c r="F252" s="977" t="s">
        <v>883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109.2</v>
      </c>
      <c r="O252" s="1057">
        <v>107.5</v>
      </c>
      <c r="P252" s="1712">
        <v>93.2</v>
      </c>
      <c r="Q252" t="s">
        <v>883</v>
      </c>
      <c r="R252" s="1058"/>
    </row>
    <row r="253" spans="1:18">
      <c r="A253" s="95"/>
      <c r="B253" s="195" t="s">
        <v>11</v>
      </c>
      <c r="C253" s="781">
        <v>123.14</v>
      </c>
      <c r="D253" s="274">
        <v>113.88</v>
      </c>
      <c r="E253" s="32">
        <v>96.81</v>
      </c>
      <c r="F253" s="977" t="s">
        <v>883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108.6</v>
      </c>
      <c r="O253" s="1057">
        <v>108.5</v>
      </c>
      <c r="P253" s="1712">
        <v>93.5</v>
      </c>
      <c r="Q253" t="s">
        <v>883</v>
      </c>
      <c r="R253" s="1058"/>
    </row>
    <row r="254" spans="1:18">
      <c r="A254" s="95"/>
      <c r="B254" s="195" t="s">
        <v>12</v>
      </c>
      <c r="C254" s="781">
        <v>115.42</v>
      </c>
      <c r="D254" s="274">
        <v>113.58</v>
      </c>
      <c r="E254" s="32">
        <v>100.47</v>
      </c>
      <c r="F254" s="977" t="s">
        <v>884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108.4</v>
      </c>
      <c r="O254" s="1057">
        <v>107.9</v>
      </c>
      <c r="P254" s="1712">
        <v>94.2</v>
      </c>
      <c r="Q254" t="s">
        <v>885</v>
      </c>
      <c r="R254" s="1058"/>
    </row>
    <row r="255" spans="1:18">
      <c r="A255" s="95"/>
      <c r="B255" s="195" t="s">
        <v>13</v>
      </c>
      <c r="C255" s="781">
        <v>115</v>
      </c>
      <c r="D255" s="274">
        <v>112.31</v>
      </c>
      <c r="E255" s="32">
        <v>97.77</v>
      </c>
      <c r="F255" s="977" t="s">
        <v>884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109.3</v>
      </c>
      <c r="O255" s="1057">
        <v>110.1</v>
      </c>
      <c r="P255" s="1712">
        <v>94.3</v>
      </c>
      <c r="Q255" t="s">
        <v>885</v>
      </c>
      <c r="R255" s="1058"/>
    </row>
    <row r="256" spans="1:18">
      <c r="A256" s="100"/>
      <c r="B256" s="197" t="s">
        <v>14</v>
      </c>
      <c r="C256" s="895">
        <v>121.3</v>
      </c>
      <c r="D256" s="273">
        <v>114.49</v>
      </c>
      <c r="E256" s="32">
        <v>96.49</v>
      </c>
      <c r="F256" s="977" t="s">
        <v>884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109.9</v>
      </c>
      <c r="O256" s="1057">
        <v>110.5</v>
      </c>
      <c r="P256" s="1712">
        <v>94.6</v>
      </c>
      <c r="Q256" t="s">
        <v>885</v>
      </c>
      <c r="R256" s="1058"/>
    </row>
    <row r="257" spans="1:18">
      <c r="A257" s="95" t="s">
        <v>59</v>
      </c>
      <c r="B257" s="195" t="s">
        <v>3</v>
      </c>
      <c r="C257" s="781">
        <v>126.83</v>
      </c>
      <c r="D257" s="274">
        <v>114.56</v>
      </c>
      <c r="E257" s="35">
        <v>96.83</v>
      </c>
      <c r="F257" s="290" t="s">
        <v>886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110.5</v>
      </c>
      <c r="O257" s="1062">
        <v>110.3</v>
      </c>
      <c r="P257" s="1716">
        <v>95</v>
      </c>
      <c r="Q257" s="1168" t="s">
        <v>885</v>
      </c>
      <c r="R257" s="1061"/>
    </row>
    <row r="258" spans="1:18">
      <c r="A258" s="95">
        <v>2011</v>
      </c>
      <c r="B258" s="195" t="s">
        <v>4</v>
      </c>
      <c r="C258" s="781">
        <v>129.38999999999999</v>
      </c>
      <c r="D258" s="274">
        <v>118.89</v>
      </c>
      <c r="E258" s="32">
        <v>100.12</v>
      </c>
      <c r="F258" s="286" t="s">
        <v>887</v>
      </c>
      <c r="G258" s="138" t="s">
        <v>871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111.4</v>
      </c>
      <c r="O258" s="1057">
        <v>111.7</v>
      </c>
      <c r="P258" s="1712">
        <v>95.6</v>
      </c>
      <c r="Q258" t="s">
        <v>883</v>
      </c>
      <c r="R258" s="1058"/>
    </row>
    <row r="259" spans="1:18">
      <c r="A259" s="95"/>
      <c r="B259" s="195" t="s">
        <v>5</v>
      </c>
      <c r="C259" s="781">
        <v>123.46</v>
      </c>
      <c r="D259" s="274">
        <v>116.27</v>
      </c>
      <c r="E259" s="32">
        <v>96.97</v>
      </c>
      <c r="F259" s="291" t="s">
        <v>887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108.8</v>
      </c>
      <c r="O259" s="1057">
        <v>103.2</v>
      </c>
      <c r="P259" s="1712">
        <v>93.6</v>
      </c>
      <c r="Q259" t="s">
        <v>883</v>
      </c>
      <c r="R259" s="1058"/>
    </row>
    <row r="260" spans="1:18">
      <c r="A260" s="95"/>
      <c r="B260" s="195" t="s">
        <v>6</v>
      </c>
      <c r="C260" s="781">
        <v>118.25</v>
      </c>
      <c r="D260" s="274">
        <v>116.65</v>
      </c>
      <c r="E260" s="32">
        <v>98.88</v>
      </c>
      <c r="F260" s="291" t="s">
        <v>887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105.8</v>
      </c>
      <c r="O260" s="1057">
        <v>101.5</v>
      </c>
      <c r="P260" s="1712">
        <v>94.7</v>
      </c>
      <c r="Q260" t="s">
        <v>883</v>
      </c>
      <c r="R260" s="1058"/>
    </row>
    <row r="261" spans="1:18">
      <c r="A261" s="95"/>
      <c r="B261" s="195" t="s">
        <v>7</v>
      </c>
      <c r="C261" s="781">
        <v>119.87</v>
      </c>
      <c r="D261" s="274">
        <v>116.77</v>
      </c>
      <c r="E261" s="32">
        <v>102.07</v>
      </c>
      <c r="F261" s="291" t="s">
        <v>887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106.5</v>
      </c>
      <c r="O261" s="1057">
        <v>104.1</v>
      </c>
      <c r="P261" s="1712">
        <v>95</v>
      </c>
      <c r="Q261" t="s">
        <v>883</v>
      </c>
      <c r="R261" s="1058"/>
    </row>
    <row r="262" spans="1:18">
      <c r="A262" s="95"/>
      <c r="B262" s="195" t="s">
        <v>8</v>
      </c>
      <c r="C262" s="781">
        <v>124.81</v>
      </c>
      <c r="D262" s="274">
        <v>117.16</v>
      </c>
      <c r="E262" s="32">
        <v>102.12</v>
      </c>
      <c r="F262" s="291" t="s">
        <v>887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109</v>
      </c>
      <c r="O262" s="1057">
        <v>106.7</v>
      </c>
      <c r="P262" s="1712">
        <v>95</v>
      </c>
      <c r="Q262" t="s">
        <v>883</v>
      </c>
      <c r="R262" s="1058"/>
    </row>
    <row r="263" spans="1:18">
      <c r="A263" s="95"/>
      <c r="B263" s="195" t="s">
        <v>9</v>
      </c>
      <c r="C263" s="781">
        <v>123.77</v>
      </c>
      <c r="D263" s="274">
        <v>117.29</v>
      </c>
      <c r="E263" s="32">
        <v>104.09</v>
      </c>
      <c r="F263" s="291" t="s">
        <v>887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111</v>
      </c>
      <c r="O263" s="1057">
        <v>107.9</v>
      </c>
      <c r="P263" s="1712">
        <v>95.3</v>
      </c>
      <c r="Q263" t="s">
        <v>883</v>
      </c>
      <c r="R263" s="1058"/>
    </row>
    <row r="264" spans="1:18">
      <c r="A264" s="95"/>
      <c r="B264" s="195" t="s">
        <v>10</v>
      </c>
      <c r="C264" s="781">
        <v>130.47999999999999</v>
      </c>
      <c r="D264" s="274">
        <v>117.4</v>
      </c>
      <c r="E264" s="32">
        <v>105.09</v>
      </c>
      <c r="F264" s="291" t="s">
        <v>887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110.7</v>
      </c>
      <c r="O264" s="1057">
        <v>109.4</v>
      </c>
      <c r="P264" s="1712">
        <v>96.2</v>
      </c>
      <c r="Q264" t="s">
        <v>883</v>
      </c>
      <c r="R264" s="1058"/>
    </row>
    <row r="265" spans="1:18">
      <c r="A265" s="95"/>
      <c r="B265" s="195" t="s">
        <v>11</v>
      </c>
      <c r="C265" s="781">
        <v>122.03</v>
      </c>
      <c r="D265" s="274">
        <v>114.98</v>
      </c>
      <c r="E265" s="32">
        <v>102.33</v>
      </c>
      <c r="F265" s="291" t="s">
        <v>886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109.3</v>
      </c>
      <c r="O265" s="1057">
        <v>110.2</v>
      </c>
      <c r="P265" s="1712">
        <v>97.2</v>
      </c>
      <c r="Q265" t="s">
        <v>881</v>
      </c>
      <c r="R265" s="1058"/>
    </row>
    <row r="266" spans="1:18">
      <c r="A266" s="95"/>
      <c r="B266" s="195" t="s">
        <v>12</v>
      </c>
      <c r="C266" s="781">
        <v>122.25</v>
      </c>
      <c r="D266" s="274">
        <v>117.53</v>
      </c>
      <c r="E266" s="32">
        <v>102.76</v>
      </c>
      <c r="F266" s="291" t="s">
        <v>886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109.6</v>
      </c>
      <c r="O266" s="1057">
        <v>111.7</v>
      </c>
      <c r="P266" s="1712">
        <v>96.7</v>
      </c>
      <c r="Q266" t="s">
        <v>881</v>
      </c>
      <c r="R266" s="1058"/>
    </row>
    <row r="267" spans="1:18">
      <c r="A267" s="95"/>
      <c r="B267" s="195" t="s">
        <v>13</v>
      </c>
      <c r="C267" s="781">
        <v>123.15</v>
      </c>
      <c r="D267" s="274">
        <v>118.46</v>
      </c>
      <c r="E267" s="32">
        <v>102.66</v>
      </c>
      <c r="F267" s="291" t="s">
        <v>886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109.2</v>
      </c>
      <c r="O267" s="1057">
        <v>110.1</v>
      </c>
      <c r="P267" s="1712">
        <v>97</v>
      </c>
      <c r="Q267" t="s">
        <v>881</v>
      </c>
      <c r="R267" s="1058"/>
    </row>
    <row r="268" spans="1:18">
      <c r="A268" s="95"/>
      <c r="B268" s="195" t="s">
        <v>14</v>
      </c>
      <c r="C268" s="781">
        <v>120.67</v>
      </c>
      <c r="D268" s="274">
        <v>117.98</v>
      </c>
      <c r="E268" s="34">
        <v>102.14</v>
      </c>
      <c r="F268" s="292" t="s">
        <v>886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109.8</v>
      </c>
      <c r="O268" s="1059">
        <v>112.3</v>
      </c>
      <c r="P268" s="1717">
        <v>97.7</v>
      </c>
      <c r="Q268" s="931" t="s">
        <v>882</v>
      </c>
      <c r="R268" s="1060"/>
    </row>
    <row r="269" spans="1:18">
      <c r="A269" s="98" t="s">
        <v>60</v>
      </c>
      <c r="B269" s="196" t="s">
        <v>3</v>
      </c>
      <c r="C269" s="1788">
        <v>124.02</v>
      </c>
      <c r="D269" s="279">
        <v>120.85</v>
      </c>
      <c r="E269" s="32">
        <v>105.78</v>
      </c>
      <c r="F269" s="291" t="s">
        <v>886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110.3</v>
      </c>
      <c r="O269" s="1057">
        <v>112.3</v>
      </c>
      <c r="P269" s="1712">
        <v>97.1</v>
      </c>
      <c r="Q269" t="s">
        <v>882</v>
      </c>
      <c r="R269" s="1058"/>
    </row>
    <row r="270" spans="1:18">
      <c r="A270" s="95">
        <v>2012</v>
      </c>
      <c r="B270" s="195" t="s">
        <v>4</v>
      </c>
      <c r="C270" s="781">
        <v>122.75</v>
      </c>
      <c r="D270" s="274">
        <v>120.99</v>
      </c>
      <c r="E270" s="32">
        <v>104.14</v>
      </c>
      <c r="F270" s="291" t="s">
        <v>886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111.7</v>
      </c>
      <c r="O270" s="1057">
        <v>113.9</v>
      </c>
      <c r="P270" s="1712">
        <v>98.3</v>
      </c>
      <c r="Q270" t="s">
        <v>883</v>
      </c>
      <c r="R270" s="1058"/>
    </row>
    <row r="271" spans="1:18">
      <c r="A271" s="95"/>
      <c r="B271" s="195" t="s">
        <v>5</v>
      </c>
      <c r="C271" s="781">
        <v>124.91</v>
      </c>
      <c r="D271" s="274">
        <v>119.72</v>
      </c>
      <c r="E271" s="32">
        <v>101.67</v>
      </c>
      <c r="F271" s="291" t="s">
        <v>886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112</v>
      </c>
      <c r="O271" s="1057">
        <v>114.8</v>
      </c>
      <c r="P271" s="1712">
        <v>99.1</v>
      </c>
      <c r="Q271" t="s">
        <v>883</v>
      </c>
      <c r="R271" s="1058" t="s">
        <v>871</v>
      </c>
    </row>
    <row r="272" spans="1:18">
      <c r="A272" s="95"/>
      <c r="B272" s="195" t="s">
        <v>6</v>
      </c>
      <c r="C272" s="781">
        <v>119.86</v>
      </c>
      <c r="D272" s="274">
        <v>118.77</v>
      </c>
      <c r="E272" s="32">
        <v>101.44</v>
      </c>
      <c r="F272" s="291" t="s">
        <v>886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111.1</v>
      </c>
      <c r="O272" s="1057">
        <v>113.1</v>
      </c>
      <c r="P272" s="1712">
        <v>99.3</v>
      </c>
      <c r="Q272" t="s">
        <v>883</v>
      </c>
      <c r="R272" s="1058"/>
    </row>
    <row r="273" spans="1:18">
      <c r="A273" s="95"/>
      <c r="B273" s="195" t="s">
        <v>7</v>
      </c>
      <c r="C273" s="781">
        <v>121.97</v>
      </c>
      <c r="D273" s="274">
        <v>119.07</v>
      </c>
      <c r="E273" s="32">
        <v>99.15</v>
      </c>
      <c r="F273" s="291" t="s">
        <v>886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110.4</v>
      </c>
      <c r="O273" s="1057">
        <v>113.1</v>
      </c>
      <c r="P273" s="1712">
        <v>98.9</v>
      </c>
      <c r="Q273" t="s">
        <v>883</v>
      </c>
      <c r="R273" s="1058"/>
    </row>
    <row r="274" spans="1:18">
      <c r="A274" s="95"/>
      <c r="B274" s="195" t="s">
        <v>8</v>
      </c>
      <c r="C274" s="781">
        <v>119.51</v>
      </c>
      <c r="D274" s="274">
        <v>117.14</v>
      </c>
      <c r="E274" s="32">
        <v>98.13</v>
      </c>
      <c r="F274" s="291" t="s">
        <v>886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108.7</v>
      </c>
      <c r="O274" s="1057">
        <v>110.5</v>
      </c>
      <c r="P274" s="1712">
        <v>98.7</v>
      </c>
      <c r="Q274" t="s">
        <v>885</v>
      </c>
      <c r="R274" s="1058"/>
    </row>
    <row r="275" spans="1:18">
      <c r="A275" s="95"/>
      <c r="B275" s="195" t="s">
        <v>9</v>
      </c>
      <c r="C275" s="781">
        <v>117.54</v>
      </c>
      <c r="D275" s="274">
        <v>116.65</v>
      </c>
      <c r="E275" s="32">
        <v>98.99</v>
      </c>
      <c r="F275" s="291" t="s">
        <v>886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107.9</v>
      </c>
      <c r="O275" s="1057">
        <v>109.9</v>
      </c>
      <c r="P275" s="1712">
        <v>98</v>
      </c>
      <c r="Q275" t="s">
        <v>885</v>
      </c>
      <c r="R275" s="1058"/>
    </row>
    <row r="276" spans="1:18">
      <c r="A276" s="95"/>
      <c r="B276" s="195" t="s">
        <v>10</v>
      </c>
      <c r="C276" s="781">
        <v>114.49</v>
      </c>
      <c r="D276" s="274">
        <v>117.52</v>
      </c>
      <c r="E276" s="32">
        <v>98.48</v>
      </c>
      <c r="F276" s="291" t="s">
        <v>888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107.8</v>
      </c>
      <c r="O276" s="1057">
        <v>109.8</v>
      </c>
      <c r="P276" s="1712">
        <v>98</v>
      </c>
      <c r="Q276" t="s">
        <v>885</v>
      </c>
      <c r="R276" s="1058"/>
    </row>
    <row r="277" spans="1:18">
      <c r="A277" s="95"/>
      <c r="B277" s="195" t="s">
        <v>11</v>
      </c>
      <c r="C277" s="781">
        <v>118.26</v>
      </c>
      <c r="D277" s="274">
        <v>117.78</v>
      </c>
      <c r="E277" s="32">
        <v>99.26</v>
      </c>
      <c r="F277" s="291" t="s">
        <v>888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106.7</v>
      </c>
      <c r="O277" s="1057">
        <v>108.2</v>
      </c>
      <c r="P277" s="1712">
        <v>98</v>
      </c>
      <c r="Q277" t="s">
        <v>889</v>
      </c>
      <c r="R277" s="1058"/>
    </row>
    <row r="278" spans="1:18">
      <c r="A278" s="95"/>
      <c r="B278" s="195" t="s">
        <v>12</v>
      </c>
      <c r="C278" s="781">
        <v>113.98</v>
      </c>
      <c r="D278" s="274">
        <v>113.5</v>
      </c>
      <c r="E278" s="32">
        <v>97.09</v>
      </c>
      <c r="F278" s="291" t="s">
        <v>888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106.5</v>
      </c>
      <c r="O278" s="1057">
        <v>108.2</v>
      </c>
      <c r="P278" s="1712">
        <v>98.3</v>
      </c>
      <c r="Q278" t="s">
        <v>876</v>
      </c>
      <c r="R278" s="1058"/>
    </row>
    <row r="279" spans="1:18">
      <c r="A279" s="95"/>
      <c r="B279" s="195" t="s">
        <v>13</v>
      </c>
      <c r="C279" s="781">
        <v>114.03</v>
      </c>
      <c r="D279" s="274">
        <v>113.35</v>
      </c>
      <c r="E279" s="32">
        <v>97.34</v>
      </c>
      <c r="F279" s="291" t="s">
        <v>888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106.2</v>
      </c>
      <c r="O279" s="1057">
        <v>107.9</v>
      </c>
      <c r="P279" s="1712">
        <v>98</v>
      </c>
      <c r="Q279" t="s">
        <v>876</v>
      </c>
      <c r="R279" s="1058"/>
    </row>
    <row r="280" spans="1:18">
      <c r="A280" s="100"/>
      <c r="B280" s="197" t="s">
        <v>14</v>
      </c>
      <c r="C280" s="895">
        <v>113.58</v>
      </c>
      <c r="D280" s="273">
        <v>115.41</v>
      </c>
      <c r="E280" s="34">
        <v>96.82</v>
      </c>
      <c r="F280" s="291" t="s">
        <v>890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107.4</v>
      </c>
      <c r="O280" s="1057">
        <v>109</v>
      </c>
      <c r="P280" s="1712">
        <v>97.9</v>
      </c>
      <c r="Q280" t="s">
        <v>876</v>
      </c>
      <c r="R280" s="1058" t="s">
        <v>872</v>
      </c>
    </row>
    <row r="281" spans="1:18">
      <c r="A281" s="95" t="s">
        <v>61</v>
      </c>
      <c r="B281" s="195" t="s">
        <v>3</v>
      </c>
      <c r="C281" s="781">
        <v>116.05</v>
      </c>
      <c r="D281" s="274">
        <v>113.08</v>
      </c>
      <c r="E281" s="32">
        <v>97.21</v>
      </c>
      <c r="F281" s="290" t="s">
        <v>890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109.7</v>
      </c>
      <c r="O281" s="1062">
        <v>109.5</v>
      </c>
      <c r="P281" s="1716">
        <v>97.3</v>
      </c>
      <c r="Q281" s="1168" t="s">
        <v>876</v>
      </c>
      <c r="R281" s="1061"/>
    </row>
    <row r="282" spans="1:18">
      <c r="A282" s="95">
        <v>2013</v>
      </c>
      <c r="B282" s="195" t="s">
        <v>4</v>
      </c>
      <c r="C282" s="781">
        <v>120.07</v>
      </c>
      <c r="D282" s="274">
        <v>112.32</v>
      </c>
      <c r="E282" s="32">
        <v>96.76</v>
      </c>
      <c r="F282" s="286" t="s">
        <v>891</v>
      </c>
      <c r="G282" s="138" t="s">
        <v>872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112.9</v>
      </c>
      <c r="O282" s="1057">
        <v>110.4</v>
      </c>
      <c r="P282" s="1712">
        <v>96.9</v>
      </c>
      <c r="Q282" t="s">
        <v>881</v>
      </c>
      <c r="R282" s="1058"/>
    </row>
    <row r="283" spans="1:18">
      <c r="A283" s="95"/>
      <c r="B283" s="195" t="s">
        <v>5</v>
      </c>
      <c r="C283" s="781">
        <v>122.42</v>
      </c>
      <c r="D283" s="274">
        <v>116.93</v>
      </c>
      <c r="E283" s="32">
        <v>96.57</v>
      </c>
      <c r="F283" s="291" t="s">
        <v>891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114.7</v>
      </c>
      <c r="O283" s="1057">
        <v>112.2</v>
      </c>
      <c r="P283" s="1712">
        <v>97</v>
      </c>
      <c r="Q283" t="s">
        <v>881</v>
      </c>
      <c r="R283" s="1058"/>
    </row>
    <row r="284" spans="1:18">
      <c r="A284" s="95"/>
      <c r="B284" s="195" t="s">
        <v>6</v>
      </c>
      <c r="C284" s="781">
        <v>122.35</v>
      </c>
      <c r="D284" s="274">
        <v>114.78</v>
      </c>
      <c r="E284" s="32">
        <v>96.43</v>
      </c>
      <c r="F284" s="291" t="s">
        <v>891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115.9</v>
      </c>
      <c r="O284" s="1057">
        <v>112.9</v>
      </c>
      <c r="P284" s="1712">
        <v>97</v>
      </c>
      <c r="Q284" t="s">
        <v>881</v>
      </c>
      <c r="R284" s="1058"/>
    </row>
    <row r="285" spans="1:18">
      <c r="A285" s="95"/>
      <c r="B285" s="195" t="s">
        <v>7</v>
      </c>
      <c r="C285" s="781">
        <v>127.41</v>
      </c>
      <c r="D285" s="274">
        <v>116.66</v>
      </c>
      <c r="E285" s="32">
        <v>96.53</v>
      </c>
      <c r="F285" s="291" t="s">
        <v>891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117.7</v>
      </c>
      <c r="O285" s="1057">
        <v>114.5</v>
      </c>
      <c r="P285" s="1712">
        <v>97.8</v>
      </c>
      <c r="Q285" t="s">
        <v>882</v>
      </c>
      <c r="R285" s="1058"/>
    </row>
    <row r="286" spans="1:18">
      <c r="A286" s="95"/>
      <c r="B286" s="195" t="s">
        <v>8</v>
      </c>
      <c r="C286" s="781">
        <v>126.24</v>
      </c>
      <c r="D286" s="274">
        <v>117.66</v>
      </c>
      <c r="E286" s="32">
        <v>96.96</v>
      </c>
      <c r="F286" s="291" t="s">
        <v>892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116.4</v>
      </c>
      <c r="O286" s="1057">
        <v>113.8</v>
      </c>
      <c r="P286" s="1712">
        <v>98.2</v>
      </c>
      <c r="Q286" t="s">
        <v>882</v>
      </c>
      <c r="R286" s="1058"/>
    </row>
    <row r="287" spans="1:18">
      <c r="A287" s="95"/>
      <c r="B287" s="195" t="s">
        <v>9</v>
      </c>
      <c r="C287" s="781">
        <v>126.41</v>
      </c>
      <c r="D287" s="274">
        <v>118.15</v>
      </c>
      <c r="E287" s="32">
        <v>98.84</v>
      </c>
      <c r="F287" s="291" t="s">
        <v>887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117.2</v>
      </c>
      <c r="O287" s="1057">
        <v>115.1</v>
      </c>
      <c r="P287" s="1712">
        <v>99.1</v>
      </c>
      <c r="Q287" t="s">
        <v>883</v>
      </c>
      <c r="R287" s="1058"/>
    </row>
    <row r="288" spans="1:18">
      <c r="A288" s="95"/>
      <c r="B288" s="195" t="s">
        <v>10</v>
      </c>
      <c r="C288" s="781">
        <v>126.66</v>
      </c>
      <c r="D288" s="274">
        <v>119.8</v>
      </c>
      <c r="E288" s="32">
        <v>100.67</v>
      </c>
      <c r="F288" s="291" t="s">
        <v>887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117.5</v>
      </c>
      <c r="O288" s="1057">
        <v>116.2</v>
      </c>
      <c r="P288" s="1712">
        <v>99.6</v>
      </c>
      <c r="Q288" t="s">
        <v>883</v>
      </c>
      <c r="R288" s="1069"/>
    </row>
    <row r="289" spans="1:18">
      <c r="A289" s="95"/>
      <c r="B289" s="195" t="s">
        <v>11</v>
      </c>
      <c r="C289" s="781">
        <v>128.13999999999999</v>
      </c>
      <c r="D289" s="274">
        <v>119.78</v>
      </c>
      <c r="E289" s="32">
        <v>101.94</v>
      </c>
      <c r="F289" s="291" t="s">
        <v>887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119</v>
      </c>
      <c r="O289" s="1057">
        <v>117</v>
      </c>
      <c r="P289" s="1712">
        <v>99.9</v>
      </c>
      <c r="Q289" t="s">
        <v>883</v>
      </c>
      <c r="R289" s="1069"/>
    </row>
    <row r="290" spans="1:18">
      <c r="A290" s="95"/>
      <c r="B290" s="195" t="s">
        <v>12</v>
      </c>
      <c r="C290" s="781">
        <v>133.27000000000001</v>
      </c>
      <c r="D290" s="274">
        <v>122.12</v>
      </c>
      <c r="E290" s="32">
        <v>103.26</v>
      </c>
      <c r="F290" s="291" t="s">
        <v>887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119</v>
      </c>
      <c r="O290" s="1057">
        <v>117.8</v>
      </c>
      <c r="P290" s="1712">
        <v>100.3</v>
      </c>
      <c r="Q290" t="s">
        <v>883</v>
      </c>
      <c r="R290" s="1058"/>
    </row>
    <row r="291" spans="1:18">
      <c r="A291" s="95"/>
      <c r="B291" s="195" t="s">
        <v>13</v>
      </c>
      <c r="C291" s="781">
        <v>134.88</v>
      </c>
      <c r="D291" s="274">
        <v>124.11</v>
      </c>
      <c r="E291" s="32">
        <v>104.29</v>
      </c>
      <c r="F291" s="291" t="s">
        <v>887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120.7</v>
      </c>
      <c r="O291" s="1057">
        <v>119.1</v>
      </c>
      <c r="P291" s="1712">
        <v>101.3</v>
      </c>
      <c r="Q291" t="s">
        <v>883</v>
      </c>
      <c r="R291" s="1058"/>
    </row>
    <row r="292" spans="1:18">
      <c r="A292" s="95"/>
      <c r="B292" s="195" t="s">
        <v>14</v>
      </c>
      <c r="C292" s="781">
        <v>138.51</v>
      </c>
      <c r="D292" s="274">
        <v>124.64</v>
      </c>
      <c r="E292" s="32">
        <v>103.85</v>
      </c>
      <c r="F292" s="292" t="s">
        <v>887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119.9</v>
      </c>
      <c r="O292" s="1059">
        <v>118.7</v>
      </c>
      <c r="P292" s="1717">
        <v>102</v>
      </c>
      <c r="Q292" s="931" t="s">
        <v>883</v>
      </c>
      <c r="R292" s="1060"/>
    </row>
    <row r="293" spans="1:18">
      <c r="A293" s="98" t="s">
        <v>62</v>
      </c>
      <c r="B293" s="196" t="s">
        <v>3</v>
      </c>
      <c r="C293" s="1788">
        <v>134.59</v>
      </c>
      <c r="D293" s="279">
        <v>123.38</v>
      </c>
      <c r="E293" s="35">
        <v>104.17</v>
      </c>
      <c r="F293" s="291" t="s">
        <v>887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120.1</v>
      </c>
      <c r="O293" s="1057">
        <v>120.7</v>
      </c>
      <c r="P293" s="1712">
        <v>103.4</v>
      </c>
      <c r="Q293" t="s">
        <v>883</v>
      </c>
      <c r="R293" s="1058"/>
    </row>
    <row r="294" spans="1:18">
      <c r="A294" s="95">
        <v>2014</v>
      </c>
      <c r="B294" s="195" t="s">
        <v>4</v>
      </c>
      <c r="C294" s="781">
        <v>130.77000000000001</v>
      </c>
      <c r="D294" s="274">
        <v>123.7</v>
      </c>
      <c r="E294" s="32">
        <v>103.43</v>
      </c>
      <c r="F294" s="291" t="s">
        <v>887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116.6</v>
      </c>
      <c r="O294" s="1057">
        <v>120.3</v>
      </c>
      <c r="P294" s="1712">
        <v>103.4</v>
      </c>
      <c r="Q294" t="s">
        <v>883</v>
      </c>
      <c r="R294" s="1058"/>
    </row>
    <row r="295" spans="1:18">
      <c r="A295" s="95"/>
      <c r="B295" s="195" t="s">
        <v>5</v>
      </c>
      <c r="C295" s="781">
        <v>125.62</v>
      </c>
      <c r="D295" s="274">
        <v>123.56</v>
      </c>
      <c r="E295" s="32">
        <v>104.95</v>
      </c>
      <c r="F295" s="291" t="s">
        <v>887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115.4</v>
      </c>
      <c r="O295" s="1057">
        <v>122.1</v>
      </c>
      <c r="P295" s="1712">
        <v>104.1</v>
      </c>
      <c r="Q295" t="s">
        <v>883</v>
      </c>
      <c r="R295" s="1058"/>
    </row>
    <row r="296" spans="1:18">
      <c r="A296" s="95"/>
      <c r="B296" s="195" t="s">
        <v>6</v>
      </c>
      <c r="C296" s="781">
        <v>121.5</v>
      </c>
      <c r="D296" s="274">
        <v>121.8</v>
      </c>
      <c r="E296" s="32">
        <v>107.1</v>
      </c>
      <c r="F296" s="291" t="s">
        <v>887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112.8</v>
      </c>
      <c r="O296" s="1057">
        <v>117.8</v>
      </c>
      <c r="P296" s="1712">
        <v>104.2</v>
      </c>
      <c r="Q296" t="s">
        <v>885</v>
      </c>
      <c r="R296" s="1058"/>
    </row>
    <row r="297" spans="1:18">
      <c r="A297" s="95"/>
      <c r="B297" s="195" t="s">
        <v>7</v>
      </c>
      <c r="C297" s="781">
        <v>119.76</v>
      </c>
      <c r="D297" s="274">
        <v>124.01</v>
      </c>
      <c r="E297" s="32">
        <v>107.9</v>
      </c>
      <c r="F297" s="291" t="s">
        <v>887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111.7</v>
      </c>
      <c r="O297" s="1057">
        <v>118.4</v>
      </c>
      <c r="P297" s="1712">
        <v>106.4</v>
      </c>
      <c r="Q297" t="s">
        <v>885</v>
      </c>
      <c r="R297" s="1058"/>
    </row>
    <row r="298" spans="1:18">
      <c r="A298" s="95"/>
      <c r="B298" s="195" t="s">
        <v>8</v>
      </c>
      <c r="C298" s="781">
        <v>118.66</v>
      </c>
      <c r="D298" s="274">
        <v>122.2</v>
      </c>
      <c r="E298" s="32">
        <v>107.09</v>
      </c>
      <c r="F298" s="291" t="s">
        <v>887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111.6</v>
      </c>
      <c r="O298" s="1057">
        <v>116.9</v>
      </c>
      <c r="P298" s="1712">
        <v>106.2</v>
      </c>
      <c r="Q298" t="s">
        <v>885</v>
      </c>
      <c r="R298" s="1058"/>
    </row>
    <row r="299" spans="1:18">
      <c r="A299" s="95"/>
      <c r="B299" s="195" t="s">
        <v>9</v>
      </c>
      <c r="C299" s="781">
        <v>116.86</v>
      </c>
      <c r="D299" s="274">
        <v>121.48</v>
      </c>
      <c r="E299" s="32">
        <v>104.2</v>
      </c>
      <c r="F299" s="291" t="s">
        <v>886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113.2</v>
      </c>
      <c r="O299" s="1057">
        <v>117.6</v>
      </c>
      <c r="P299" s="1712">
        <v>106.5</v>
      </c>
      <c r="Q299" t="s">
        <v>885</v>
      </c>
      <c r="R299" s="1058"/>
    </row>
    <row r="300" spans="1:18">
      <c r="A300" s="95"/>
      <c r="B300" s="195" t="s">
        <v>10</v>
      </c>
      <c r="C300" s="781">
        <v>118.19</v>
      </c>
      <c r="D300" s="274">
        <v>121.16</v>
      </c>
      <c r="E300" s="32">
        <v>105.6</v>
      </c>
      <c r="F300" s="291" t="s">
        <v>893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113.1</v>
      </c>
      <c r="O300" s="1057">
        <v>116.7</v>
      </c>
      <c r="P300" s="1712">
        <v>106.1</v>
      </c>
      <c r="Q300" t="s">
        <v>889</v>
      </c>
      <c r="R300" s="1058"/>
    </row>
    <row r="301" spans="1:18">
      <c r="A301" s="95"/>
      <c r="B301" s="195" t="s">
        <v>11</v>
      </c>
      <c r="C301" s="781">
        <v>115.66</v>
      </c>
      <c r="D301" s="274">
        <v>121.72</v>
      </c>
      <c r="E301" s="32">
        <v>105.84</v>
      </c>
      <c r="F301" s="291" t="s">
        <v>886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113.4</v>
      </c>
      <c r="O301" s="1057">
        <v>118.3</v>
      </c>
      <c r="P301" s="1712">
        <v>106.2</v>
      </c>
      <c r="Q301" t="s">
        <v>889</v>
      </c>
      <c r="R301" s="1058"/>
    </row>
    <row r="302" spans="1:18">
      <c r="A302" s="95"/>
      <c r="B302" s="195" t="s">
        <v>12</v>
      </c>
      <c r="C302" s="781">
        <v>115.21</v>
      </c>
      <c r="D302" s="274">
        <v>125.31</v>
      </c>
      <c r="E302" s="32">
        <v>106.63</v>
      </c>
      <c r="F302" s="291" t="s">
        <v>893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112.3</v>
      </c>
      <c r="O302" s="1057">
        <v>118.2</v>
      </c>
      <c r="P302" s="1712">
        <v>106.2</v>
      </c>
      <c r="Q302" t="s">
        <v>889</v>
      </c>
      <c r="R302" s="1058"/>
    </row>
    <row r="303" spans="1:18">
      <c r="A303" s="95"/>
      <c r="B303" s="195" t="s">
        <v>13</v>
      </c>
      <c r="C303" s="781">
        <v>113.89</v>
      </c>
      <c r="D303" s="274">
        <v>122.04</v>
      </c>
      <c r="E303" s="32">
        <v>107.39</v>
      </c>
      <c r="F303" s="291" t="s">
        <v>893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112.8</v>
      </c>
      <c r="O303" s="1057">
        <v>117.2</v>
      </c>
      <c r="P303" s="1712">
        <v>106.1</v>
      </c>
      <c r="Q303" t="s">
        <v>889</v>
      </c>
      <c r="R303" s="1058"/>
    </row>
    <row r="304" spans="1:18">
      <c r="A304" s="100"/>
      <c r="B304" s="197" t="s">
        <v>14</v>
      </c>
      <c r="C304" s="895">
        <v>109.01</v>
      </c>
      <c r="D304" s="273">
        <v>124.3</v>
      </c>
      <c r="E304" s="34">
        <v>107.62</v>
      </c>
      <c r="F304" s="291" t="s">
        <v>887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112.8</v>
      </c>
      <c r="O304" s="1057">
        <v>117.7</v>
      </c>
      <c r="P304" s="1712">
        <v>105.8</v>
      </c>
      <c r="Q304" t="s">
        <v>883</v>
      </c>
      <c r="R304" s="1058"/>
    </row>
    <row r="305" spans="1:18">
      <c r="A305" s="98" t="s">
        <v>63</v>
      </c>
      <c r="B305" s="196" t="s">
        <v>3</v>
      </c>
      <c r="C305" s="1788">
        <v>113.15</v>
      </c>
      <c r="D305" s="279">
        <v>124.98</v>
      </c>
      <c r="E305" s="35">
        <v>108.54</v>
      </c>
      <c r="F305" s="290" t="s">
        <v>887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112.3</v>
      </c>
      <c r="O305" s="1062">
        <v>119.7</v>
      </c>
      <c r="P305" s="1716">
        <v>105.8</v>
      </c>
      <c r="Q305" s="1168" t="s">
        <v>883</v>
      </c>
      <c r="R305" s="1061"/>
    </row>
    <row r="306" spans="1:18">
      <c r="A306" s="95">
        <v>2015</v>
      </c>
      <c r="B306" s="195" t="s">
        <v>4</v>
      </c>
      <c r="C306" s="781">
        <v>108.97</v>
      </c>
      <c r="D306" s="274">
        <v>121.03</v>
      </c>
      <c r="E306" s="32">
        <v>109.11</v>
      </c>
      <c r="F306" s="291" t="s">
        <v>887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112.4</v>
      </c>
      <c r="O306" s="1057">
        <v>117.7</v>
      </c>
      <c r="P306" s="1712">
        <v>106</v>
      </c>
      <c r="Q306" t="s">
        <v>883</v>
      </c>
      <c r="R306" s="1058"/>
    </row>
    <row r="307" spans="1:18">
      <c r="A307" s="95"/>
      <c r="B307" s="195" t="s">
        <v>5</v>
      </c>
      <c r="C307" s="781">
        <v>109</v>
      </c>
      <c r="D307" s="274">
        <v>121.9</v>
      </c>
      <c r="E307" s="32">
        <v>104.69</v>
      </c>
      <c r="F307" s="291" t="s">
        <v>887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112.6</v>
      </c>
      <c r="O307" s="1057">
        <v>117.1</v>
      </c>
      <c r="P307" s="1712">
        <v>105.5</v>
      </c>
      <c r="Q307" t="s">
        <v>883</v>
      </c>
      <c r="R307" s="1058"/>
    </row>
    <row r="308" spans="1:18">
      <c r="A308" s="95"/>
      <c r="B308" s="195" t="s">
        <v>6</v>
      </c>
      <c r="C308" s="781">
        <v>106.69</v>
      </c>
      <c r="D308" s="274">
        <v>120.99</v>
      </c>
      <c r="E308" s="32">
        <v>103.85</v>
      </c>
      <c r="F308" s="291" t="s">
        <v>893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113.8</v>
      </c>
      <c r="O308" s="1057">
        <v>118.3</v>
      </c>
      <c r="P308" s="1712">
        <v>106</v>
      </c>
      <c r="Q308" t="s">
        <v>883</v>
      </c>
      <c r="R308" s="1058"/>
    </row>
    <row r="309" spans="1:18">
      <c r="A309" s="95"/>
      <c r="B309" s="195" t="s">
        <v>7</v>
      </c>
      <c r="C309" s="781">
        <v>110.27</v>
      </c>
      <c r="D309" s="274">
        <v>118.77</v>
      </c>
      <c r="E309" s="32">
        <v>105.25</v>
      </c>
      <c r="F309" s="291" t="s">
        <v>893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114.9</v>
      </c>
      <c r="O309" s="1057">
        <v>117.2</v>
      </c>
      <c r="P309" s="1712">
        <v>105.7</v>
      </c>
      <c r="Q309" t="s">
        <v>885</v>
      </c>
      <c r="R309" s="1058"/>
    </row>
    <row r="310" spans="1:18">
      <c r="A310" s="95"/>
      <c r="B310" s="195" t="s">
        <v>8</v>
      </c>
      <c r="C310" s="781">
        <v>109.37</v>
      </c>
      <c r="D310" s="274">
        <v>117.36</v>
      </c>
      <c r="E310" s="32">
        <v>102.31</v>
      </c>
      <c r="F310" s="291" t="s">
        <v>886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114.4</v>
      </c>
      <c r="O310" s="1057">
        <v>118.3</v>
      </c>
      <c r="P310" s="1712">
        <v>105.1</v>
      </c>
      <c r="Q310" t="s">
        <v>885</v>
      </c>
      <c r="R310" s="1058"/>
    </row>
    <row r="311" spans="1:18">
      <c r="A311" s="95"/>
      <c r="B311" s="195" t="s">
        <v>9</v>
      </c>
      <c r="C311" s="781">
        <v>109.01</v>
      </c>
      <c r="D311" s="274">
        <v>119.02</v>
      </c>
      <c r="E311" s="32">
        <v>101.45</v>
      </c>
      <c r="F311" s="291" t="s">
        <v>886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112.9</v>
      </c>
      <c r="O311" s="1057">
        <v>118.3</v>
      </c>
      <c r="P311" s="1712">
        <v>105.7</v>
      </c>
      <c r="Q311" t="s">
        <v>885</v>
      </c>
      <c r="R311" s="1058"/>
    </row>
    <row r="312" spans="1:18">
      <c r="A312" s="95"/>
      <c r="B312" s="195" t="s">
        <v>10</v>
      </c>
      <c r="C312" s="781">
        <v>108.12</v>
      </c>
      <c r="D312" s="274">
        <v>118.52</v>
      </c>
      <c r="E312" s="32">
        <v>100.98</v>
      </c>
      <c r="F312" s="291" t="s">
        <v>886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112.1</v>
      </c>
      <c r="O312" s="1057">
        <v>117.1</v>
      </c>
      <c r="P312" s="1712">
        <v>105.4</v>
      </c>
      <c r="Q312" t="s">
        <v>885</v>
      </c>
      <c r="R312" s="1058"/>
    </row>
    <row r="313" spans="1:18">
      <c r="A313" s="95"/>
      <c r="B313" s="195" t="s">
        <v>11</v>
      </c>
      <c r="C313" s="781">
        <v>105.55</v>
      </c>
      <c r="D313" s="274">
        <v>118.36</v>
      </c>
      <c r="E313" s="32">
        <v>100.83</v>
      </c>
      <c r="F313" s="291" t="s">
        <v>886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110.7</v>
      </c>
      <c r="O313" s="1057">
        <v>117.7</v>
      </c>
      <c r="P313" s="1712">
        <v>105.7</v>
      </c>
      <c r="Q313" t="s">
        <v>885</v>
      </c>
      <c r="R313" s="1058"/>
    </row>
    <row r="314" spans="1:18">
      <c r="A314" s="95"/>
      <c r="B314" s="195" t="s">
        <v>12</v>
      </c>
      <c r="C314" s="781">
        <v>106.72</v>
      </c>
      <c r="D314" s="274">
        <v>117.35</v>
      </c>
      <c r="E314" s="32">
        <v>101.06</v>
      </c>
      <c r="F314" s="291" t="s">
        <v>888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111.2</v>
      </c>
      <c r="O314" s="1057">
        <v>117.9</v>
      </c>
      <c r="P314" s="1712">
        <v>105.8</v>
      </c>
      <c r="Q314" t="s">
        <v>885</v>
      </c>
      <c r="R314" s="1058"/>
    </row>
    <row r="315" spans="1:18">
      <c r="A315" s="95"/>
      <c r="B315" s="195" t="s">
        <v>13</v>
      </c>
      <c r="C315" s="781">
        <v>102.69</v>
      </c>
      <c r="D315" s="274">
        <v>116.04</v>
      </c>
      <c r="E315" s="32">
        <v>101.99</v>
      </c>
      <c r="F315" s="291" t="s">
        <v>888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110.1</v>
      </c>
      <c r="O315" s="1057">
        <v>117</v>
      </c>
      <c r="P315" s="1712">
        <v>105.8</v>
      </c>
      <c r="Q315" t="s">
        <v>885</v>
      </c>
      <c r="R315" s="1058"/>
    </row>
    <row r="316" spans="1:18">
      <c r="A316" s="100"/>
      <c r="B316" s="197" t="s">
        <v>14</v>
      </c>
      <c r="C316" s="895">
        <v>102.68</v>
      </c>
      <c r="D316" s="273">
        <v>115.05</v>
      </c>
      <c r="E316" s="34">
        <v>102.47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108.7</v>
      </c>
      <c r="O316" s="1059">
        <v>116</v>
      </c>
      <c r="P316" s="1717">
        <v>105.8</v>
      </c>
      <c r="Q316" s="931" t="s">
        <v>885</v>
      </c>
      <c r="R316" s="1060"/>
    </row>
    <row r="317" spans="1:18">
      <c r="A317" s="98" t="s">
        <v>280</v>
      </c>
      <c r="B317" s="196" t="s">
        <v>3</v>
      </c>
      <c r="C317" s="1788">
        <v>109.26</v>
      </c>
      <c r="D317" s="355">
        <v>117.82</v>
      </c>
      <c r="E317" s="35">
        <v>101.17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108.6</v>
      </c>
      <c r="O317" s="1057">
        <v>117.1</v>
      </c>
      <c r="P317" s="1712">
        <v>105.4</v>
      </c>
      <c r="Q317" t="s">
        <v>885</v>
      </c>
      <c r="R317" s="1058"/>
    </row>
    <row r="318" spans="1:18">
      <c r="A318" s="95">
        <v>2016</v>
      </c>
      <c r="B318" s="195" t="s">
        <v>4</v>
      </c>
      <c r="C318" s="781">
        <v>98.88</v>
      </c>
      <c r="D318" s="275">
        <v>117.93</v>
      </c>
      <c r="E318" s="32">
        <v>101.36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107.1</v>
      </c>
      <c r="O318" s="1057">
        <v>116.5</v>
      </c>
      <c r="P318" s="1712">
        <v>105.5</v>
      </c>
      <c r="Q318" t="s">
        <v>885</v>
      </c>
      <c r="R318" s="1058"/>
    </row>
    <row r="319" spans="1:18">
      <c r="A319" s="95"/>
      <c r="B319" s="195" t="s">
        <v>5</v>
      </c>
      <c r="C319" s="781">
        <v>103.51</v>
      </c>
      <c r="D319" s="275">
        <v>117.5</v>
      </c>
      <c r="E319" s="32">
        <v>101.21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107.3</v>
      </c>
      <c r="O319" s="1057">
        <v>116.4</v>
      </c>
      <c r="P319" s="1712">
        <v>105</v>
      </c>
      <c r="Q319" t="s">
        <v>885</v>
      </c>
      <c r="R319" s="1058"/>
    </row>
    <row r="320" spans="1:18">
      <c r="A320" s="95"/>
      <c r="B320" s="195" t="s">
        <v>6</v>
      </c>
      <c r="C320" s="781">
        <v>103.65</v>
      </c>
      <c r="D320" s="275">
        <v>119.37</v>
      </c>
      <c r="E320" s="32">
        <v>101.09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107.3</v>
      </c>
      <c r="O320" s="1057">
        <v>116.3</v>
      </c>
      <c r="P320" s="1712">
        <v>105</v>
      </c>
      <c r="Q320" t="s">
        <v>885</v>
      </c>
      <c r="R320" s="1058"/>
    </row>
    <row r="321" spans="1:18">
      <c r="A321" s="95"/>
      <c r="B321" s="195" t="s">
        <v>7</v>
      </c>
      <c r="C321" s="781">
        <v>103.82</v>
      </c>
      <c r="D321" s="275">
        <v>118.84</v>
      </c>
      <c r="E321" s="32">
        <v>100.55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107.3</v>
      </c>
      <c r="O321" s="1057">
        <v>115.8</v>
      </c>
      <c r="P321" s="1712">
        <v>104.4</v>
      </c>
      <c r="Q321" t="s">
        <v>885</v>
      </c>
      <c r="R321" s="1058"/>
    </row>
    <row r="322" spans="1:18">
      <c r="A322" s="95"/>
      <c r="B322" s="195" t="s">
        <v>8</v>
      </c>
      <c r="C322" s="781">
        <v>105.32</v>
      </c>
      <c r="D322" s="275">
        <v>119.3</v>
      </c>
      <c r="E322" s="32">
        <v>99.7</v>
      </c>
      <c r="F322" s="294" t="s">
        <v>894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107.4</v>
      </c>
      <c r="O322" s="1057">
        <v>116.4</v>
      </c>
      <c r="P322" s="1712">
        <v>105.1</v>
      </c>
      <c r="Q322" t="s">
        <v>885</v>
      </c>
      <c r="R322" s="1058"/>
    </row>
    <row r="323" spans="1:18">
      <c r="A323" s="95"/>
      <c r="B323" s="195" t="s">
        <v>9</v>
      </c>
      <c r="C323" s="781">
        <v>108.62</v>
      </c>
      <c r="D323" s="275">
        <v>119.39</v>
      </c>
      <c r="E323" s="32">
        <v>101.07</v>
      </c>
      <c r="F323" s="294" t="s">
        <v>894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107.7</v>
      </c>
      <c r="O323" s="1057">
        <v>116.7</v>
      </c>
      <c r="P323" s="1712">
        <v>105</v>
      </c>
      <c r="Q323" t="s">
        <v>885</v>
      </c>
      <c r="R323" s="1058"/>
    </row>
    <row r="324" spans="1:18">
      <c r="A324" s="95"/>
      <c r="B324" s="195" t="s">
        <v>10</v>
      </c>
      <c r="C324" s="781">
        <v>109.74</v>
      </c>
      <c r="D324" s="275">
        <v>116.92</v>
      </c>
      <c r="E324" s="32">
        <v>100.14</v>
      </c>
      <c r="F324" s="294" t="s">
        <v>894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107.5</v>
      </c>
      <c r="O324" s="1057">
        <v>117.1</v>
      </c>
      <c r="P324" s="1712">
        <v>105.2</v>
      </c>
      <c r="Q324" t="s">
        <v>885</v>
      </c>
      <c r="R324" s="1058"/>
    </row>
    <row r="325" spans="1:18">
      <c r="A325" s="95"/>
      <c r="B325" s="195" t="s">
        <v>11</v>
      </c>
      <c r="C325" s="781">
        <v>112.78</v>
      </c>
      <c r="D325" s="275">
        <v>121</v>
      </c>
      <c r="E325" s="32">
        <v>100.5</v>
      </c>
      <c r="F325" s="294" t="s">
        <v>894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107.7</v>
      </c>
      <c r="O325" s="1057">
        <v>117.8</v>
      </c>
      <c r="P325" s="1712">
        <v>105.6</v>
      </c>
      <c r="Q325" t="s">
        <v>885</v>
      </c>
      <c r="R325" s="1058"/>
    </row>
    <row r="326" spans="1:18">
      <c r="A326" s="95"/>
      <c r="B326" s="195" t="s">
        <v>12</v>
      </c>
      <c r="C326" s="781">
        <v>110.04</v>
      </c>
      <c r="D326" s="275">
        <v>117.86</v>
      </c>
      <c r="E326" s="32">
        <v>98.56</v>
      </c>
      <c r="F326" s="294" t="s">
        <v>894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108.9</v>
      </c>
      <c r="O326" s="1057">
        <v>118.3</v>
      </c>
      <c r="P326" s="1712">
        <v>105.6</v>
      </c>
      <c r="Q326" t="s">
        <v>883</v>
      </c>
      <c r="R326" s="1058"/>
    </row>
    <row r="327" spans="1:18">
      <c r="A327" s="95"/>
      <c r="B327" s="195" t="s">
        <v>13</v>
      </c>
      <c r="C327" s="781">
        <v>117.5</v>
      </c>
      <c r="D327" s="275">
        <v>119.37</v>
      </c>
      <c r="E327" s="32">
        <v>97.44</v>
      </c>
      <c r="F327" s="294" t="s">
        <v>894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110.1</v>
      </c>
      <c r="O327" s="1057">
        <v>120.1</v>
      </c>
      <c r="P327" s="1712">
        <v>105.9</v>
      </c>
      <c r="Q327" t="s">
        <v>883</v>
      </c>
      <c r="R327" s="1058"/>
    </row>
    <row r="328" spans="1:18">
      <c r="A328" s="100"/>
      <c r="B328" s="197" t="s">
        <v>14</v>
      </c>
      <c r="C328" s="895">
        <v>120.64</v>
      </c>
      <c r="D328" s="536">
        <v>121.18</v>
      </c>
      <c r="E328" s="34">
        <v>96.2</v>
      </c>
      <c r="F328" s="537" t="s">
        <v>894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112.3</v>
      </c>
      <c r="O328" s="1057">
        <v>120.1</v>
      </c>
      <c r="P328" s="1712">
        <v>106.4</v>
      </c>
      <c r="Q328" t="s">
        <v>883</v>
      </c>
      <c r="R328" s="1058"/>
    </row>
    <row r="329" spans="1:18">
      <c r="A329" s="95" t="s">
        <v>466</v>
      </c>
      <c r="B329" s="195" t="s">
        <v>3</v>
      </c>
      <c r="C329" s="781">
        <v>125.55</v>
      </c>
      <c r="D329" s="275">
        <v>119.96</v>
      </c>
      <c r="E329" s="32">
        <v>97.63</v>
      </c>
      <c r="F329" s="294" t="s">
        <v>894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112.5</v>
      </c>
      <c r="O329" s="1062">
        <v>119.5</v>
      </c>
      <c r="P329" s="1716">
        <v>106.7</v>
      </c>
      <c r="Q329" s="1168" t="s">
        <v>883</v>
      </c>
      <c r="R329" s="1070"/>
    </row>
    <row r="330" spans="1:18">
      <c r="A330" s="95">
        <v>2017</v>
      </c>
      <c r="B330" s="195" t="s">
        <v>4</v>
      </c>
      <c r="C330" s="781">
        <v>127.26</v>
      </c>
      <c r="D330" s="275">
        <v>123.91</v>
      </c>
      <c r="E330" s="32">
        <v>96.94</v>
      </c>
      <c r="F330" s="294" t="s">
        <v>894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112.2</v>
      </c>
      <c r="O330" s="1057">
        <v>120.5</v>
      </c>
      <c r="P330" s="1712">
        <v>107.3</v>
      </c>
      <c r="Q330" t="s">
        <v>883</v>
      </c>
      <c r="R330" s="1071"/>
    </row>
    <row r="331" spans="1:18">
      <c r="A331" s="95"/>
      <c r="B331" s="195" t="s">
        <v>5</v>
      </c>
      <c r="C331" s="781">
        <v>123.51</v>
      </c>
      <c r="D331" s="275">
        <v>122.88</v>
      </c>
      <c r="E331" s="32">
        <v>97.68</v>
      </c>
      <c r="F331" s="294" t="s">
        <v>894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112.9</v>
      </c>
      <c r="O331" s="1057">
        <v>120.6</v>
      </c>
      <c r="P331" s="1712">
        <v>108</v>
      </c>
      <c r="Q331" t="s">
        <v>883</v>
      </c>
      <c r="R331" s="1071"/>
    </row>
    <row r="332" spans="1:18">
      <c r="A332" s="95"/>
      <c r="B332" s="195" t="s">
        <v>6</v>
      </c>
      <c r="C332" s="781">
        <v>124.14</v>
      </c>
      <c r="D332" s="275">
        <v>125.37</v>
      </c>
      <c r="E332" s="32">
        <v>99.79</v>
      </c>
      <c r="F332" s="294" t="s">
        <v>894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112.5</v>
      </c>
      <c r="O332" s="1057">
        <v>121.8</v>
      </c>
      <c r="P332" s="1712">
        <v>108.6</v>
      </c>
      <c r="Q332" t="s">
        <v>883</v>
      </c>
      <c r="R332" s="1071"/>
    </row>
    <row r="333" spans="1:18">
      <c r="A333" s="95"/>
      <c r="B333" s="195" t="s">
        <v>7</v>
      </c>
      <c r="C333" s="781">
        <v>123.69</v>
      </c>
      <c r="D333" s="275">
        <v>123.49</v>
      </c>
      <c r="E333" s="32">
        <v>98.99</v>
      </c>
      <c r="F333" s="294" t="s">
        <v>895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112.3</v>
      </c>
      <c r="O333" s="1057">
        <v>121.5</v>
      </c>
      <c r="P333" s="1712">
        <v>108.6</v>
      </c>
      <c r="Q333" t="s">
        <v>883</v>
      </c>
      <c r="R333" s="1071"/>
    </row>
    <row r="334" spans="1:18">
      <c r="A334" s="95"/>
      <c r="B334" s="195" t="s">
        <v>8</v>
      </c>
      <c r="C334" s="781">
        <v>123.81</v>
      </c>
      <c r="D334" s="275">
        <v>122.91</v>
      </c>
      <c r="E334" s="32">
        <v>98.96</v>
      </c>
      <c r="F334" s="294" t="s">
        <v>895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112.9</v>
      </c>
      <c r="O334" s="1057">
        <v>122.4</v>
      </c>
      <c r="P334" s="1712">
        <v>108.7</v>
      </c>
      <c r="Q334" t="s">
        <v>883</v>
      </c>
      <c r="R334" s="1071"/>
    </row>
    <row r="335" spans="1:18">
      <c r="A335" s="95"/>
      <c r="B335" s="195" t="s">
        <v>9</v>
      </c>
      <c r="C335" s="781">
        <v>120.2</v>
      </c>
      <c r="D335" s="275">
        <v>122.8</v>
      </c>
      <c r="E335" s="32">
        <v>100.59</v>
      </c>
      <c r="F335" s="294" t="s">
        <v>895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113</v>
      </c>
      <c r="O335" s="1057">
        <v>121.4</v>
      </c>
      <c r="P335" s="1712">
        <v>108.5</v>
      </c>
      <c r="Q335" t="s">
        <v>883</v>
      </c>
      <c r="R335" s="1071"/>
    </row>
    <row r="336" spans="1:18">
      <c r="A336" s="95"/>
      <c r="B336" s="195" t="s">
        <v>10</v>
      </c>
      <c r="C336" s="781">
        <v>124.73</v>
      </c>
      <c r="D336" s="275">
        <v>124.82</v>
      </c>
      <c r="E336" s="32">
        <v>100.83</v>
      </c>
      <c r="F336" s="294" t="s">
        <v>895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114</v>
      </c>
      <c r="O336" s="1057">
        <v>123.1</v>
      </c>
      <c r="P336" s="1712">
        <v>109.1</v>
      </c>
      <c r="Q336" t="s">
        <v>883</v>
      </c>
      <c r="R336" s="1071"/>
    </row>
    <row r="337" spans="1:18">
      <c r="A337" s="95"/>
      <c r="B337" s="195" t="s">
        <v>11</v>
      </c>
      <c r="C337" s="781">
        <v>124.75</v>
      </c>
      <c r="D337" s="275">
        <v>123.85</v>
      </c>
      <c r="E337" s="32">
        <v>101.14</v>
      </c>
      <c r="F337" s="294" t="s">
        <v>896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113.6</v>
      </c>
      <c r="O337" s="1057">
        <v>122.2</v>
      </c>
      <c r="P337" s="1712">
        <v>109.5</v>
      </c>
      <c r="Q337" t="s">
        <v>883</v>
      </c>
      <c r="R337" s="1071"/>
    </row>
    <row r="338" spans="1:18">
      <c r="A338" s="95"/>
      <c r="B338" s="195" t="s">
        <v>12</v>
      </c>
      <c r="C338" s="781">
        <v>122.52</v>
      </c>
      <c r="D338" s="275">
        <v>124</v>
      </c>
      <c r="E338" s="32">
        <v>100.59</v>
      </c>
      <c r="F338" s="294" t="s">
        <v>896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113.4</v>
      </c>
      <c r="O338" s="1057">
        <v>122.3</v>
      </c>
      <c r="P338" s="1712">
        <v>110.3</v>
      </c>
      <c r="Q338" t="s">
        <v>883</v>
      </c>
      <c r="R338" s="1071"/>
    </row>
    <row r="339" spans="1:18">
      <c r="A339" s="95"/>
      <c r="B339" s="195" t="s">
        <v>13</v>
      </c>
      <c r="C339" s="781">
        <v>122.9</v>
      </c>
      <c r="D339" s="275">
        <v>126.52</v>
      </c>
      <c r="E339" s="32">
        <v>100.37</v>
      </c>
      <c r="F339" s="294" t="s">
        <v>896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114.8</v>
      </c>
      <c r="O339" s="1057">
        <v>123.9</v>
      </c>
      <c r="P339" s="1712">
        <v>110.6</v>
      </c>
      <c r="Q339" t="s">
        <v>883</v>
      </c>
      <c r="R339" s="1071"/>
    </row>
    <row r="340" spans="1:18">
      <c r="A340" s="100"/>
      <c r="B340" s="197" t="s">
        <v>14</v>
      </c>
      <c r="C340" s="895">
        <v>123.92</v>
      </c>
      <c r="D340" s="536">
        <v>126.25</v>
      </c>
      <c r="E340" s="34">
        <v>100.51</v>
      </c>
      <c r="F340" s="537" t="s">
        <v>896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113.9</v>
      </c>
      <c r="O340" s="1059">
        <v>125.2</v>
      </c>
      <c r="P340" s="1717">
        <v>110.8</v>
      </c>
      <c r="Q340" s="931" t="s">
        <v>883</v>
      </c>
      <c r="R340" s="1072"/>
    </row>
    <row r="341" spans="1:18">
      <c r="A341" s="95" t="s">
        <v>598</v>
      </c>
      <c r="B341" s="195" t="s">
        <v>3</v>
      </c>
      <c r="C341" s="27">
        <v>112.56</v>
      </c>
      <c r="D341" s="539">
        <v>126.53</v>
      </c>
      <c r="E341" s="27">
        <v>99.75</v>
      </c>
      <c r="F341" s="294" t="s">
        <v>896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113</v>
      </c>
      <c r="O341" s="1062">
        <v>123.5</v>
      </c>
      <c r="P341" s="1716">
        <v>110.4</v>
      </c>
      <c r="Q341" s="1168" t="s">
        <v>883</v>
      </c>
      <c r="R341" s="1071"/>
    </row>
    <row r="342" spans="1:18">
      <c r="A342" s="95">
        <v>2018</v>
      </c>
      <c r="B342" s="195" t="s">
        <v>4</v>
      </c>
      <c r="C342" s="27">
        <v>115.01</v>
      </c>
      <c r="D342" s="539">
        <v>125.01</v>
      </c>
      <c r="E342" s="27">
        <v>102.18</v>
      </c>
      <c r="F342" s="294" t="s">
        <v>896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113.1</v>
      </c>
      <c r="O342" s="1057">
        <v>122.8</v>
      </c>
      <c r="P342" s="1712">
        <v>110.8</v>
      </c>
      <c r="Q342" t="s">
        <v>883</v>
      </c>
      <c r="R342" s="1071"/>
    </row>
    <row r="343" spans="1:18">
      <c r="A343" s="95"/>
      <c r="B343" s="195" t="s">
        <v>5</v>
      </c>
      <c r="C343" s="27">
        <v>115.59</v>
      </c>
      <c r="D343" s="539">
        <v>129.46</v>
      </c>
      <c r="E343" s="27">
        <v>101.04</v>
      </c>
      <c r="F343" s="294" t="s">
        <v>896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112.2</v>
      </c>
      <c r="O343" s="1057">
        <v>123.3</v>
      </c>
      <c r="P343" s="1712">
        <v>111</v>
      </c>
      <c r="Q343" t="s">
        <v>883</v>
      </c>
      <c r="R343" s="1071"/>
    </row>
    <row r="344" spans="1:18">
      <c r="A344" s="95"/>
      <c r="B344" s="195" t="s">
        <v>6</v>
      </c>
      <c r="C344" s="27">
        <v>117.43</v>
      </c>
      <c r="D344" s="539">
        <v>129.79</v>
      </c>
      <c r="E344" s="27">
        <v>105.05</v>
      </c>
      <c r="F344" s="294" t="s">
        <v>896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113.3</v>
      </c>
      <c r="O344" s="1057">
        <v>123.8</v>
      </c>
      <c r="P344" s="1712">
        <v>110.5</v>
      </c>
      <c r="Q344" t="s">
        <v>883</v>
      </c>
      <c r="R344" s="1071"/>
    </row>
    <row r="345" spans="1:18">
      <c r="A345" s="95"/>
      <c r="B345" s="195" t="s">
        <v>7</v>
      </c>
      <c r="C345" s="27">
        <v>119.91</v>
      </c>
      <c r="D345" s="539">
        <v>127.34</v>
      </c>
      <c r="E345" s="27">
        <v>102.06</v>
      </c>
      <c r="F345" s="534" t="s">
        <v>897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113.7</v>
      </c>
      <c r="O345" s="1057">
        <v>123.9</v>
      </c>
      <c r="P345" s="1712">
        <v>111.3</v>
      </c>
      <c r="Q345" t="s">
        <v>883</v>
      </c>
      <c r="R345" s="1071"/>
    </row>
    <row r="346" spans="1:18">
      <c r="A346" s="95"/>
      <c r="B346" s="195" t="s">
        <v>8</v>
      </c>
      <c r="C346" s="27">
        <v>121.68</v>
      </c>
      <c r="D346" s="539">
        <v>127.86</v>
      </c>
      <c r="E346" s="27">
        <v>101.71</v>
      </c>
      <c r="F346" s="534" t="s">
        <v>897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112.4</v>
      </c>
      <c r="O346" s="1057">
        <v>123.4</v>
      </c>
      <c r="P346" s="1712">
        <v>111.2</v>
      </c>
      <c r="Q346" t="s">
        <v>883</v>
      </c>
      <c r="R346" s="1071"/>
    </row>
    <row r="347" spans="1:18">
      <c r="A347" s="95"/>
      <c r="B347" s="195" t="s">
        <v>9</v>
      </c>
      <c r="C347" s="27">
        <v>117.09</v>
      </c>
      <c r="D347" s="539">
        <v>128.44999999999999</v>
      </c>
      <c r="E347" s="27">
        <v>102.5</v>
      </c>
      <c r="F347" s="294" t="s">
        <v>896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111.2</v>
      </c>
      <c r="O347" s="1057">
        <v>122.5</v>
      </c>
      <c r="P347" s="1712">
        <v>110.5</v>
      </c>
      <c r="Q347" t="s">
        <v>883</v>
      </c>
      <c r="R347" s="1071"/>
    </row>
    <row r="348" spans="1:18">
      <c r="A348" s="95"/>
      <c r="B348" s="195" t="s">
        <v>10</v>
      </c>
      <c r="C348" s="27">
        <v>118.09</v>
      </c>
      <c r="D348" s="539">
        <v>129.07</v>
      </c>
      <c r="E348" s="27">
        <v>101.67</v>
      </c>
      <c r="F348" s="294" t="s">
        <v>896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111.7</v>
      </c>
      <c r="O348" s="1057">
        <v>123.2</v>
      </c>
      <c r="P348" s="1712">
        <v>110.8</v>
      </c>
      <c r="Q348" t="s">
        <v>883</v>
      </c>
      <c r="R348" s="1071"/>
    </row>
    <row r="349" spans="1:18">
      <c r="A349" s="95"/>
      <c r="B349" s="195" t="s">
        <v>11</v>
      </c>
      <c r="C349" s="27">
        <v>114.04</v>
      </c>
      <c r="D349" s="539">
        <v>124.86</v>
      </c>
      <c r="E349" s="27">
        <v>103.63</v>
      </c>
      <c r="F349" s="534" t="s">
        <v>897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111.1</v>
      </c>
      <c r="O349" s="1057">
        <v>120.4</v>
      </c>
      <c r="P349" s="1712">
        <v>110.1</v>
      </c>
      <c r="Q349" t="s">
        <v>885</v>
      </c>
      <c r="R349" s="1071"/>
    </row>
    <row r="350" spans="1:18">
      <c r="A350" s="95"/>
      <c r="B350" s="195" t="s">
        <v>12</v>
      </c>
      <c r="C350" s="32">
        <v>115.75</v>
      </c>
      <c r="D350" s="275">
        <v>130.01</v>
      </c>
      <c r="E350" s="32">
        <v>105.71</v>
      </c>
      <c r="F350" s="534" t="s">
        <v>897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110.9</v>
      </c>
      <c r="O350" s="1057">
        <v>122.8</v>
      </c>
      <c r="P350" s="1712">
        <v>109.9</v>
      </c>
      <c r="Q350" t="s">
        <v>885</v>
      </c>
      <c r="R350" s="1071" t="s">
        <v>871</v>
      </c>
    </row>
    <row r="351" spans="1:18">
      <c r="A351" s="989"/>
      <c r="B351" s="990" t="s">
        <v>13</v>
      </c>
      <c r="C351" s="1678">
        <v>113.67</v>
      </c>
      <c r="D351" s="1677">
        <v>126.83</v>
      </c>
      <c r="E351" s="1678">
        <v>102.17</v>
      </c>
      <c r="F351" s="1679" t="s">
        <v>897</v>
      </c>
      <c r="G351" s="1680" t="s">
        <v>1222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110.5</v>
      </c>
      <c r="O351" s="1057">
        <v>121</v>
      </c>
      <c r="P351" s="1712">
        <v>110</v>
      </c>
      <c r="Q351" t="s">
        <v>885</v>
      </c>
      <c r="R351" s="1071"/>
    </row>
    <row r="352" spans="1:18">
      <c r="A352" s="95"/>
      <c r="B352" s="195" t="s">
        <v>14</v>
      </c>
      <c r="C352" s="27">
        <v>112.05</v>
      </c>
      <c r="D352" s="539">
        <v>124.88</v>
      </c>
      <c r="E352" s="27">
        <v>101.29</v>
      </c>
      <c r="F352" s="722" t="s">
        <v>897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108.9</v>
      </c>
      <c r="O352" s="1059">
        <v>119.5</v>
      </c>
      <c r="P352" s="1717">
        <v>109.3</v>
      </c>
      <c r="Q352" s="931" t="s">
        <v>885</v>
      </c>
      <c r="R352" s="1071"/>
    </row>
    <row r="353" spans="1:18">
      <c r="A353" s="98" t="s">
        <v>756</v>
      </c>
      <c r="B353" s="196" t="s">
        <v>3</v>
      </c>
      <c r="C353" s="35">
        <v>107.71</v>
      </c>
      <c r="D353" s="355">
        <v>121.66</v>
      </c>
      <c r="E353" s="35">
        <v>101.73</v>
      </c>
      <c r="F353" s="294" t="s">
        <v>896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108.3</v>
      </c>
      <c r="O353" s="1057">
        <v>118.4</v>
      </c>
      <c r="P353" s="1712">
        <v>110.5</v>
      </c>
      <c r="Q353" t="s">
        <v>889</v>
      </c>
      <c r="R353" s="1070"/>
    </row>
    <row r="354" spans="1:18">
      <c r="A354" s="95">
        <v>2019</v>
      </c>
      <c r="B354" s="195" t="s">
        <v>4</v>
      </c>
      <c r="C354" s="27">
        <v>113.23</v>
      </c>
      <c r="D354" s="539">
        <v>124.87</v>
      </c>
      <c r="E354" s="27">
        <v>102.2</v>
      </c>
      <c r="F354" s="294" t="s">
        <v>896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109</v>
      </c>
      <c r="O354" s="1057">
        <v>120.4</v>
      </c>
      <c r="P354" s="1712">
        <v>110.7</v>
      </c>
      <c r="Q354" t="s">
        <v>889</v>
      </c>
      <c r="R354" s="1071"/>
    </row>
    <row r="355" spans="1:18">
      <c r="A355" s="95"/>
      <c r="B355" s="195" t="s">
        <v>5</v>
      </c>
      <c r="C355" s="27">
        <v>105.24</v>
      </c>
      <c r="D355" s="539">
        <v>121.93</v>
      </c>
      <c r="E355" s="27">
        <v>103.37</v>
      </c>
      <c r="F355" s="534" t="s">
        <v>890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108.3</v>
      </c>
      <c r="O355" s="1057">
        <v>120.1</v>
      </c>
      <c r="P355" s="1712">
        <v>110.2</v>
      </c>
      <c r="Q355" t="s">
        <v>876</v>
      </c>
      <c r="R355" s="1071"/>
    </row>
    <row r="356" spans="1:18">
      <c r="A356" s="95"/>
      <c r="B356" s="195" t="s">
        <v>6</v>
      </c>
      <c r="C356" s="27">
        <v>110.71</v>
      </c>
      <c r="D356" s="539">
        <v>122.39</v>
      </c>
      <c r="E356" s="27">
        <v>102.96</v>
      </c>
      <c r="F356" s="534" t="s">
        <v>890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107.7</v>
      </c>
      <c r="O356" s="1057">
        <v>119.6</v>
      </c>
      <c r="P356" s="1712">
        <v>110.6</v>
      </c>
      <c r="Q356" t="s">
        <v>876</v>
      </c>
      <c r="R356" s="1071"/>
    </row>
    <row r="357" spans="1:18">
      <c r="A357" s="95" t="s">
        <v>898</v>
      </c>
      <c r="B357" s="195" t="s">
        <v>7</v>
      </c>
      <c r="C357" s="32">
        <v>110.95</v>
      </c>
      <c r="D357" s="275">
        <v>125.19</v>
      </c>
      <c r="E357" s="32">
        <v>104.56</v>
      </c>
      <c r="F357" s="534" t="s">
        <v>881</v>
      </c>
      <c r="G357" s="1090" t="s">
        <v>521</v>
      </c>
      <c r="H357" s="24"/>
      <c r="I357" s="95" t="s">
        <v>898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107.2</v>
      </c>
      <c r="O357" s="1057">
        <v>119.9</v>
      </c>
      <c r="P357" s="1712">
        <v>111.1</v>
      </c>
      <c r="Q357" t="s">
        <v>881</v>
      </c>
      <c r="R357" s="1071"/>
    </row>
    <row r="358" spans="1:18">
      <c r="A358" s="95"/>
      <c r="B358" s="195" t="s">
        <v>8</v>
      </c>
      <c r="C358" s="1073">
        <v>109.2</v>
      </c>
      <c r="D358" s="1057">
        <v>121.58</v>
      </c>
      <c r="E358" s="1073">
        <v>106.9</v>
      </c>
      <c r="F358" s="534" t="s">
        <v>881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105.8</v>
      </c>
      <c r="O358" s="1057">
        <v>117.4</v>
      </c>
      <c r="P358" s="1712">
        <v>110.8</v>
      </c>
      <c r="Q358" t="s">
        <v>881</v>
      </c>
      <c r="R358" s="1074"/>
    </row>
    <row r="359" spans="1:18">
      <c r="A359" s="95"/>
      <c r="B359" s="195" t="s">
        <v>9</v>
      </c>
      <c r="C359" s="1073">
        <v>107.79</v>
      </c>
      <c r="D359" s="1057">
        <v>124.46</v>
      </c>
      <c r="E359" s="1073">
        <v>105.73</v>
      </c>
      <c r="F359" s="534" t="s">
        <v>881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105.1</v>
      </c>
      <c r="O359" s="1057">
        <v>117.6</v>
      </c>
      <c r="P359" s="1712">
        <v>111.1</v>
      </c>
      <c r="Q359" t="s">
        <v>881</v>
      </c>
      <c r="R359" s="1074"/>
    </row>
    <row r="360" spans="1:18">
      <c r="A360" s="95"/>
      <c r="B360" s="195" t="s">
        <v>10</v>
      </c>
      <c r="C360" s="1073">
        <v>100.52</v>
      </c>
      <c r="D360" s="1057">
        <v>115.34</v>
      </c>
      <c r="E360" s="1073">
        <v>104.77</v>
      </c>
      <c r="F360" s="1075" t="s">
        <v>895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104.2</v>
      </c>
      <c r="O360" s="1057">
        <v>116.9</v>
      </c>
      <c r="P360" s="1712">
        <v>110.9</v>
      </c>
      <c r="Q360" t="s">
        <v>876</v>
      </c>
      <c r="R360" s="1074"/>
    </row>
    <row r="361" spans="1:18">
      <c r="A361" s="95"/>
      <c r="B361" s="195" t="s">
        <v>11</v>
      </c>
      <c r="C361" s="1073">
        <v>106.63</v>
      </c>
      <c r="D361" s="1057">
        <v>119.9</v>
      </c>
      <c r="E361" s="1073">
        <v>104.23</v>
      </c>
      <c r="F361" s="1075" t="s">
        <v>895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103.7</v>
      </c>
      <c r="O361" s="1057">
        <v>118.3</v>
      </c>
      <c r="P361" s="1712">
        <v>110.6</v>
      </c>
      <c r="Q361" t="s">
        <v>876</v>
      </c>
      <c r="R361" s="1074"/>
    </row>
    <row r="362" spans="1:18">
      <c r="A362" s="95"/>
      <c r="B362" s="195" t="s">
        <v>12</v>
      </c>
      <c r="C362" s="1073">
        <v>98.71</v>
      </c>
      <c r="D362" s="1057">
        <v>115.3</v>
      </c>
      <c r="E362" s="1073">
        <v>103.83</v>
      </c>
      <c r="F362" s="1075" t="s">
        <v>895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102.9</v>
      </c>
      <c r="O362" s="1057">
        <v>112.6</v>
      </c>
      <c r="P362" s="1712">
        <v>109.2</v>
      </c>
      <c r="Q362" t="s">
        <v>876</v>
      </c>
      <c r="R362" s="1074"/>
    </row>
    <row r="363" spans="1:18">
      <c r="A363" s="95"/>
      <c r="B363" s="195" t="s">
        <v>13</v>
      </c>
      <c r="C363" s="1073">
        <v>103.63</v>
      </c>
      <c r="D363" s="1057">
        <v>112.7</v>
      </c>
      <c r="E363" s="1073">
        <v>104.05</v>
      </c>
      <c r="F363" s="534" t="s">
        <v>890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102.6</v>
      </c>
      <c r="O363" s="1057">
        <v>112.2</v>
      </c>
      <c r="P363" s="1712">
        <v>109.1</v>
      </c>
      <c r="Q363" t="s">
        <v>876</v>
      </c>
      <c r="R363" s="1074"/>
    </row>
    <row r="364" spans="1:18">
      <c r="A364" s="100"/>
      <c r="B364" s="197" t="s">
        <v>14</v>
      </c>
      <c r="C364" s="1076">
        <v>105.94</v>
      </c>
      <c r="D364" s="1059">
        <v>117.63</v>
      </c>
      <c r="E364" s="1076">
        <v>106.15</v>
      </c>
      <c r="F364" s="1077" t="s">
        <v>890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103.6</v>
      </c>
      <c r="O364" s="1057">
        <v>111.9</v>
      </c>
      <c r="P364" s="1712">
        <v>108.3</v>
      </c>
      <c r="Q364" t="s">
        <v>876</v>
      </c>
      <c r="R364" s="1078"/>
    </row>
    <row r="365" spans="1:18">
      <c r="A365" s="98" t="s">
        <v>790</v>
      </c>
      <c r="B365" s="196" t="s">
        <v>3</v>
      </c>
      <c r="C365" s="1079">
        <v>106.78</v>
      </c>
      <c r="D365" s="1062">
        <v>114.65</v>
      </c>
      <c r="E365" s="1079">
        <v>107.13</v>
      </c>
      <c r="F365" s="1080" t="s">
        <v>890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102.2</v>
      </c>
      <c r="O365" s="1062">
        <v>111.2</v>
      </c>
      <c r="P365" s="1716">
        <v>107.9</v>
      </c>
      <c r="Q365" s="1168" t="s">
        <v>876</v>
      </c>
      <c r="R365" s="1081"/>
    </row>
    <row r="366" spans="1:18">
      <c r="A366" s="95">
        <v>2020</v>
      </c>
      <c r="B366" s="195" t="s">
        <v>4</v>
      </c>
      <c r="C366" s="1073">
        <v>102.35</v>
      </c>
      <c r="D366" s="1057">
        <v>110.39</v>
      </c>
      <c r="E366" s="1073">
        <v>106.79</v>
      </c>
      <c r="F366" s="1082" t="s">
        <v>876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104.2</v>
      </c>
      <c r="O366" s="1057">
        <v>109.3</v>
      </c>
      <c r="P366" s="1712">
        <v>107.2</v>
      </c>
      <c r="Q366" t="s">
        <v>876</v>
      </c>
      <c r="R366" s="1074"/>
    </row>
    <row r="367" spans="1:18">
      <c r="A367" s="95"/>
      <c r="B367" s="195" t="s">
        <v>5</v>
      </c>
      <c r="C367" s="1073">
        <v>103.7</v>
      </c>
      <c r="D367" s="1057">
        <v>109.21</v>
      </c>
      <c r="E367" s="1073">
        <v>105.44</v>
      </c>
      <c r="F367" s="1082" t="s">
        <v>876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95.8</v>
      </c>
      <c r="O367" s="1057">
        <v>106.5</v>
      </c>
      <c r="P367" s="1712">
        <v>106.3</v>
      </c>
      <c r="Q367" t="s">
        <v>876</v>
      </c>
      <c r="R367" s="1074"/>
    </row>
    <row r="368" spans="1:18">
      <c r="A368" s="95"/>
      <c r="B368" s="195" t="s">
        <v>6</v>
      </c>
      <c r="C368" s="1073">
        <v>85.58</v>
      </c>
      <c r="D368" s="1057">
        <v>94.73</v>
      </c>
      <c r="E368" s="1073">
        <v>104.9</v>
      </c>
      <c r="F368" s="1083" t="s">
        <v>876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88.2</v>
      </c>
      <c r="O368" s="1057">
        <v>94.6</v>
      </c>
      <c r="P368" s="1712">
        <v>102.6</v>
      </c>
      <c r="Q368" t="s">
        <v>876</v>
      </c>
      <c r="R368" s="1074"/>
    </row>
    <row r="369" spans="1:18">
      <c r="A369" s="989"/>
      <c r="B369" s="990" t="s">
        <v>7</v>
      </c>
      <c r="C369" s="1091">
        <v>80.78</v>
      </c>
      <c r="D369" s="1092">
        <v>91.79</v>
      </c>
      <c r="E369" s="1091">
        <v>100.33</v>
      </c>
      <c r="F369" s="1093" t="s">
        <v>876</v>
      </c>
      <c r="G369" s="1094" t="s">
        <v>1202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88.7</v>
      </c>
      <c r="O369" s="1092">
        <v>87.3</v>
      </c>
      <c r="P369" s="1721">
        <v>98.1</v>
      </c>
      <c r="Q369" s="1120" t="s">
        <v>876</v>
      </c>
      <c r="R369" s="1185" t="s">
        <v>1202</v>
      </c>
    </row>
    <row r="370" spans="1:18">
      <c r="A370" s="95"/>
      <c r="B370" s="195" t="s">
        <v>8</v>
      </c>
      <c r="C370" s="1073">
        <v>88.75</v>
      </c>
      <c r="D370" s="1057">
        <v>93.68</v>
      </c>
      <c r="E370" s="1073">
        <v>100.77</v>
      </c>
      <c r="F370" s="1083" t="s">
        <v>876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93.8</v>
      </c>
      <c r="O370" s="1057">
        <v>90.3</v>
      </c>
      <c r="P370" s="1712">
        <v>98.1</v>
      </c>
      <c r="Q370" t="s">
        <v>876</v>
      </c>
      <c r="R370" s="1074"/>
    </row>
    <row r="371" spans="1:18">
      <c r="A371" s="95"/>
      <c r="B371" s="195" t="s">
        <v>9</v>
      </c>
      <c r="C371" s="1073">
        <v>94.19</v>
      </c>
      <c r="D371" s="1057">
        <v>94.23</v>
      </c>
      <c r="E371" s="1073">
        <v>101.17</v>
      </c>
      <c r="F371" s="1083" t="s">
        <v>876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97.4</v>
      </c>
      <c r="O371" s="1057">
        <v>94.6</v>
      </c>
      <c r="P371" s="1712">
        <v>97.5</v>
      </c>
      <c r="Q371" t="s">
        <v>876</v>
      </c>
      <c r="R371" s="1074"/>
    </row>
    <row r="372" spans="1:18">
      <c r="A372" s="95"/>
      <c r="B372" s="195" t="s">
        <v>10</v>
      </c>
      <c r="C372" s="1073">
        <v>98.69</v>
      </c>
      <c r="D372" s="1057">
        <v>97.4</v>
      </c>
      <c r="E372" s="1073">
        <v>98.7</v>
      </c>
      <c r="F372" s="1083" t="s">
        <v>881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100</v>
      </c>
      <c r="O372" s="1057">
        <v>96.3</v>
      </c>
      <c r="P372" s="1712">
        <v>97</v>
      </c>
      <c r="Q372" t="s">
        <v>881</v>
      </c>
      <c r="R372" s="1074"/>
    </row>
    <row r="373" spans="1:18">
      <c r="A373" s="95"/>
      <c r="B373" s="195" t="s">
        <v>11</v>
      </c>
      <c r="C373" s="1073">
        <v>109.3</v>
      </c>
      <c r="D373" s="1057">
        <v>95.59</v>
      </c>
      <c r="E373" s="1073">
        <v>94.71</v>
      </c>
      <c r="F373" s="1083" t="s">
        <v>881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99.1</v>
      </c>
      <c r="P373" s="1712">
        <v>96.8</v>
      </c>
      <c r="Q373" t="s">
        <v>881</v>
      </c>
      <c r="R373" s="1074"/>
    </row>
    <row r="374" spans="1:18">
      <c r="A374" s="95"/>
      <c r="B374" s="195" t="s">
        <v>12</v>
      </c>
      <c r="C374" s="1073">
        <v>108.44</v>
      </c>
      <c r="D374" s="1057">
        <v>99.75</v>
      </c>
      <c r="E374" s="1073">
        <v>93.51</v>
      </c>
      <c r="F374" s="1075" t="s">
        <v>895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103.4</v>
      </c>
      <c r="P374" s="1712">
        <v>96.5</v>
      </c>
      <c r="Q374" t="s">
        <v>881</v>
      </c>
      <c r="R374" s="1074"/>
    </row>
    <row r="375" spans="1:18">
      <c r="A375" s="95"/>
      <c r="B375" s="195" t="s">
        <v>13</v>
      </c>
      <c r="C375" s="1073">
        <v>108.28</v>
      </c>
      <c r="D375" s="1057">
        <v>98.63</v>
      </c>
      <c r="E375" s="1073">
        <v>93.99</v>
      </c>
      <c r="F375" s="1083" t="s">
        <v>883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109.2</v>
      </c>
      <c r="O375" s="1057">
        <v>103.5</v>
      </c>
      <c r="P375" s="1712">
        <v>96.1</v>
      </c>
      <c r="Q375" t="s">
        <v>881</v>
      </c>
      <c r="R375" s="1074"/>
    </row>
    <row r="376" spans="1:18">
      <c r="A376" s="100"/>
      <c r="B376" s="197" t="s">
        <v>14</v>
      </c>
      <c r="C376" s="1790">
        <v>113.15</v>
      </c>
      <c r="D376" s="1057">
        <v>99.93</v>
      </c>
      <c r="E376" s="1073">
        <v>92.57</v>
      </c>
      <c r="F376" s="1083" t="s">
        <v>883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109.6</v>
      </c>
      <c r="O376" s="1059">
        <v>103.9</v>
      </c>
      <c r="P376" s="1717">
        <v>95.9</v>
      </c>
      <c r="Q376" s="931" t="s">
        <v>881</v>
      </c>
      <c r="R376" s="1078"/>
    </row>
    <row r="377" spans="1:18">
      <c r="A377" s="98" t="s">
        <v>818</v>
      </c>
      <c r="B377" s="196" t="s">
        <v>3</v>
      </c>
      <c r="C377" s="1079">
        <v>113.44</v>
      </c>
      <c r="D377" s="1062">
        <v>100.59</v>
      </c>
      <c r="E377" s="1062">
        <v>92.63</v>
      </c>
      <c r="F377" s="471" t="s">
        <v>883</v>
      </c>
      <c r="G377" s="1084"/>
      <c r="I377" s="95" t="s">
        <v>818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110.8</v>
      </c>
      <c r="O377" s="1057">
        <v>106.3</v>
      </c>
      <c r="P377" s="1712">
        <v>96.3</v>
      </c>
      <c r="Q377" t="s">
        <v>899</v>
      </c>
      <c r="R377" s="1069"/>
    </row>
    <row r="378" spans="1:18">
      <c r="A378" s="95">
        <v>2021</v>
      </c>
      <c r="B378" s="195" t="s">
        <v>4</v>
      </c>
      <c r="C378" s="1073">
        <v>116.83</v>
      </c>
      <c r="D378" s="1057">
        <v>99.53</v>
      </c>
      <c r="E378" s="1057">
        <v>91.2</v>
      </c>
      <c r="F378" t="s">
        <v>883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112.3</v>
      </c>
      <c r="O378" s="1057">
        <v>105.7</v>
      </c>
      <c r="P378" s="1712">
        <v>96.4</v>
      </c>
      <c r="Q378" t="s">
        <v>899</v>
      </c>
      <c r="R378" s="1069"/>
    </row>
    <row r="379" spans="1:18">
      <c r="A379" s="95"/>
      <c r="B379" s="195" t="s">
        <v>5</v>
      </c>
      <c r="C379" s="1073">
        <v>121.4</v>
      </c>
      <c r="D379" s="1057">
        <v>103.2</v>
      </c>
      <c r="E379" s="1057">
        <v>91.23</v>
      </c>
      <c r="F379" t="s">
        <v>883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</v>
      </c>
      <c r="O379" s="1057">
        <v>108.4</v>
      </c>
      <c r="P379" s="1712">
        <v>98.8</v>
      </c>
      <c r="Q379" t="s">
        <v>883</v>
      </c>
      <c r="R379" s="1069"/>
    </row>
    <row r="380" spans="1:18">
      <c r="A380" s="95"/>
      <c r="B380" s="195" t="s">
        <v>6</v>
      </c>
      <c r="C380" s="1073">
        <v>126.91</v>
      </c>
      <c r="D380" s="1057">
        <v>107.54</v>
      </c>
      <c r="E380" s="1057">
        <v>93.27</v>
      </c>
      <c r="F380" t="s">
        <v>883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114.9</v>
      </c>
      <c r="O380" s="1057">
        <v>110.8</v>
      </c>
      <c r="P380" s="1712">
        <v>98.8</v>
      </c>
      <c r="Q380" t="s">
        <v>883</v>
      </c>
      <c r="R380" s="1069"/>
    </row>
    <row r="381" spans="1:18">
      <c r="A381" s="95"/>
      <c r="B381" s="195" t="s">
        <v>7</v>
      </c>
      <c r="C381" s="1073">
        <v>125.64</v>
      </c>
      <c r="D381" s="1057">
        <v>102.74</v>
      </c>
      <c r="E381" s="1057">
        <v>93.36</v>
      </c>
      <c r="F381" t="s">
        <v>883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115.3</v>
      </c>
      <c r="O381" s="1057">
        <v>109.2</v>
      </c>
      <c r="P381" s="1712">
        <v>99.2</v>
      </c>
      <c r="Q381" t="s">
        <v>883</v>
      </c>
      <c r="R381" s="1069"/>
    </row>
    <row r="382" spans="1:18">
      <c r="A382" s="95"/>
      <c r="B382" s="195" t="s">
        <v>8</v>
      </c>
      <c r="C382" s="1073">
        <v>124.13</v>
      </c>
      <c r="D382" s="1057">
        <v>104</v>
      </c>
      <c r="E382" s="1057">
        <v>93.01</v>
      </c>
      <c r="F382" t="s">
        <v>883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116.3</v>
      </c>
      <c r="O382" s="1057">
        <v>110</v>
      </c>
      <c r="P382" s="1712">
        <v>100</v>
      </c>
      <c r="Q382" t="s">
        <v>883</v>
      </c>
      <c r="R382" s="1069"/>
    </row>
    <row r="383" spans="1:18">
      <c r="A383" s="95"/>
      <c r="B383" s="195" t="s">
        <v>9</v>
      </c>
      <c r="C383" s="1073">
        <v>124.45</v>
      </c>
      <c r="D383" s="1057">
        <v>103.93</v>
      </c>
      <c r="E383" s="1057">
        <v>93.55</v>
      </c>
      <c r="F383" t="s">
        <v>883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116.6</v>
      </c>
      <c r="O383" s="1057">
        <v>109.2</v>
      </c>
      <c r="P383" s="1712">
        <v>100.4</v>
      </c>
      <c r="Q383" t="s">
        <v>883</v>
      </c>
      <c r="R383" s="1069"/>
    </row>
    <row r="384" spans="1:18">
      <c r="A384" s="95"/>
      <c r="B384" s="195" t="s">
        <v>10</v>
      </c>
      <c r="C384" s="1073">
        <v>121.05</v>
      </c>
      <c r="D384" s="1057">
        <v>99.11</v>
      </c>
      <c r="E384" s="1057">
        <v>92.03</v>
      </c>
      <c r="F384" t="s">
        <v>883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114.2</v>
      </c>
      <c r="O384" s="1057">
        <v>106.7</v>
      </c>
      <c r="P384" s="1712">
        <v>99.1</v>
      </c>
      <c r="Q384" t="s">
        <v>883</v>
      </c>
      <c r="R384" s="1069"/>
    </row>
    <row r="385" spans="1:18">
      <c r="A385" s="95"/>
      <c r="B385" s="195" t="s">
        <v>11</v>
      </c>
      <c r="C385" s="1073">
        <v>115.9</v>
      </c>
      <c r="D385" s="1057">
        <v>101.89</v>
      </c>
      <c r="E385" s="1057">
        <v>93.59</v>
      </c>
      <c r="F385" t="s">
        <v>883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112.7</v>
      </c>
      <c r="O385" s="1057">
        <v>104.6</v>
      </c>
      <c r="P385" s="1712">
        <v>98.8</v>
      </c>
      <c r="Q385" t="s">
        <v>884</v>
      </c>
      <c r="R385" s="1069"/>
    </row>
    <row r="386" spans="1:18">
      <c r="A386" s="95"/>
      <c r="B386" s="195" t="s">
        <v>12</v>
      </c>
      <c r="C386" s="1073">
        <v>118.74</v>
      </c>
      <c r="D386" s="1057">
        <v>102.9</v>
      </c>
      <c r="E386" s="1057">
        <v>95.25</v>
      </c>
      <c r="F386" t="s">
        <v>900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113.4</v>
      </c>
      <c r="O386" s="1057">
        <v>106.8</v>
      </c>
      <c r="P386" s="1712">
        <v>98.8</v>
      </c>
      <c r="Q386" t="s">
        <v>884</v>
      </c>
      <c r="R386" s="1069"/>
    </row>
    <row r="387" spans="1:18">
      <c r="A387" s="95"/>
      <c r="B387" s="195" t="s">
        <v>13</v>
      </c>
      <c r="C387" s="1073">
        <v>120.26</v>
      </c>
      <c r="D387" s="1057">
        <v>101.83</v>
      </c>
      <c r="E387" s="1057">
        <v>94.98</v>
      </c>
      <c r="F387" t="s">
        <v>900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115.3</v>
      </c>
      <c r="O387" s="1057">
        <v>111.3</v>
      </c>
      <c r="P387" s="1712">
        <v>98.9</v>
      </c>
      <c r="Q387" t="s">
        <v>884</v>
      </c>
      <c r="R387" s="1069"/>
    </row>
    <row r="388" spans="1:18">
      <c r="A388" s="100"/>
      <c r="B388" s="197" t="s">
        <v>14</v>
      </c>
      <c r="C388" s="1073">
        <v>120.36</v>
      </c>
      <c r="D388" s="1057">
        <v>100.03</v>
      </c>
      <c r="E388" s="1057">
        <v>94.4</v>
      </c>
      <c r="F388" t="s">
        <v>900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</v>
      </c>
      <c r="O388" s="1059">
        <v>111.5</v>
      </c>
      <c r="P388" s="1717">
        <v>99.8</v>
      </c>
      <c r="Q388" s="931" t="s">
        <v>884</v>
      </c>
      <c r="R388" s="1089"/>
    </row>
    <row r="389" spans="1:18">
      <c r="A389" s="98" t="s">
        <v>903</v>
      </c>
      <c r="B389" s="196" t="s">
        <v>3</v>
      </c>
      <c r="C389" s="1079">
        <v>121.72</v>
      </c>
      <c r="D389" s="1062">
        <v>103.32</v>
      </c>
      <c r="E389" s="1079">
        <v>95.78</v>
      </c>
      <c r="F389" s="1087" t="s">
        <v>900</v>
      </c>
      <c r="G389" s="1067"/>
      <c r="I389" s="95" t="s">
        <v>903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114.3</v>
      </c>
      <c r="O389" s="1057">
        <v>110.8</v>
      </c>
      <c r="P389" s="1712">
        <v>98.9</v>
      </c>
      <c r="Q389" t="s">
        <v>884</v>
      </c>
      <c r="R389" s="1069"/>
    </row>
    <row r="390" spans="1:18">
      <c r="A390" s="95">
        <v>2022</v>
      </c>
      <c r="B390" s="195" t="s">
        <v>4</v>
      </c>
      <c r="C390" s="1073">
        <v>116.79</v>
      </c>
      <c r="D390" s="1057">
        <v>103.77</v>
      </c>
      <c r="E390" s="1073">
        <v>97.08</v>
      </c>
      <c r="F390" s="1083" t="s">
        <v>900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113.1</v>
      </c>
      <c r="O390" s="1057">
        <v>111.2</v>
      </c>
      <c r="P390" s="1712">
        <v>99.5</v>
      </c>
      <c r="Q390" t="s">
        <v>884</v>
      </c>
      <c r="R390" s="1069"/>
    </row>
    <row r="391" spans="1:18">
      <c r="A391" s="95"/>
      <c r="B391" s="195" t="s">
        <v>5</v>
      </c>
      <c r="C391" s="1073">
        <v>123.96</v>
      </c>
      <c r="D391" s="1057">
        <v>104.7</v>
      </c>
      <c r="E391" s="1073">
        <v>97.66</v>
      </c>
      <c r="F391" s="1083" t="s">
        <v>900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113.5</v>
      </c>
      <c r="O391" s="1057">
        <v>111.6</v>
      </c>
      <c r="P391" s="1712">
        <v>99.7</v>
      </c>
      <c r="Q391" t="s">
        <v>883</v>
      </c>
      <c r="R391" s="1069"/>
    </row>
    <row r="392" spans="1:18">
      <c r="A392" s="95"/>
      <c r="B392" s="195" t="s">
        <v>6</v>
      </c>
      <c r="C392" s="1073">
        <v>124.55</v>
      </c>
      <c r="D392" s="1057">
        <v>105.4</v>
      </c>
      <c r="E392" s="1073">
        <v>98.53</v>
      </c>
      <c r="F392" s="1083" t="s">
        <v>900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114.2</v>
      </c>
      <c r="O392" s="1057">
        <v>111.8</v>
      </c>
      <c r="P392" s="1712">
        <v>100.7</v>
      </c>
      <c r="Q392" t="s">
        <v>883</v>
      </c>
      <c r="R392" s="1069"/>
    </row>
    <row r="393" spans="1:18">
      <c r="A393" s="95"/>
      <c r="B393" s="195" t="s">
        <v>7</v>
      </c>
      <c r="C393" s="1073">
        <v>114.69</v>
      </c>
      <c r="D393" s="1057">
        <v>107.29</v>
      </c>
      <c r="E393" s="1073">
        <v>97.31</v>
      </c>
      <c r="F393" s="1083" t="s">
        <v>900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112.7</v>
      </c>
      <c r="O393" s="1057">
        <v>111.1</v>
      </c>
      <c r="P393" s="1712">
        <v>100.4</v>
      </c>
      <c r="Q393" t="s">
        <v>883</v>
      </c>
      <c r="R393" s="1069"/>
    </row>
    <row r="394" spans="1:18">
      <c r="A394" s="95"/>
      <c r="B394" s="195" t="s">
        <v>8</v>
      </c>
      <c r="C394" s="1073">
        <v>118.47</v>
      </c>
      <c r="D394" s="1057">
        <v>108.14</v>
      </c>
      <c r="E394" s="1073">
        <v>95.66</v>
      </c>
      <c r="F394" s="1083" t="s">
        <v>1203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112.4</v>
      </c>
      <c r="O394" s="1057">
        <v>113.1</v>
      </c>
      <c r="P394" s="1712">
        <v>101.7</v>
      </c>
      <c r="Q394" t="s">
        <v>883</v>
      </c>
      <c r="R394" s="1069"/>
    </row>
    <row r="395" spans="1:18">
      <c r="A395" s="95"/>
      <c r="B395" s="195" t="s">
        <v>9</v>
      </c>
      <c r="C395" s="1073">
        <v>113.96</v>
      </c>
      <c r="D395" s="1057">
        <v>108.83</v>
      </c>
      <c r="E395" s="1073">
        <v>99.22</v>
      </c>
      <c r="F395" s="1083" t="s">
        <v>1203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111.6</v>
      </c>
      <c r="O395" s="1057">
        <v>113.6</v>
      </c>
      <c r="P395" s="1712">
        <v>101.6</v>
      </c>
      <c r="Q395" t="s">
        <v>883</v>
      </c>
      <c r="R395" s="1069"/>
    </row>
    <row r="396" spans="1:18">
      <c r="A396" s="95"/>
      <c r="B396" s="195" t="s">
        <v>10</v>
      </c>
      <c r="C396" s="1073">
        <v>112.78</v>
      </c>
      <c r="D396" s="1057">
        <v>110.32</v>
      </c>
      <c r="E396" s="1073">
        <v>99.36</v>
      </c>
      <c r="F396" s="1083" t="s">
        <v>1203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113.1</v>
      </c>
      <c r="O396" s="1057">
        <v>114.8</v>
      </c>
      <c r="P396" s="1712">
        <v>102.7</v>
      </c>
      <c r="Q396" t="s">
        <v>883</v>
      </c>
      <c r="R396" s="1069"/>
    </row>
    <row r="397" spans="1:18">
      <c r="A397" s="95"/>
      <c r="B397" s="195" t="s">
        <v>11</v>
      </c>
      <c r="C397" s="1504">
        <v>109.43</v>
      </c>
      <c r="D397" s="1503">
        <v>110.23</v>
      </c>
      <c r="E397" s="1504">
        <v>100.35</v>
      </c>
      <c r="F397" s="1083" t="s">
        <v>1203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110.9</v>
      </c>
      <c r="O397" s="1057">
        <v>114.4</v>
      </c>
      <c r="P397" s="1712">
        <v>103.1</v>
      </c>
      <c r="Q397" t="s">
        <v>883</v>
      </c>
      <c r="R397" s="1069"/>
    </row>
    <row r="398" spans="1:18">
      <c r="A398" s="95"/>
      <c r="B398" s="195" t="s">
        <v>12</v>
      </c>
      <c r="C398" s="1073">
        <v>108.92</v>
      </c>
      <c r="D398" s="1057">
        <v>110.12</v>
      </c>
      <c r="E398" s="1073">
        <v>100.87</v>
      </c>
      <c r="F398" s="1083" t="s">
        <v>1203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110.9</v>
      </c>
      <c r="O398" s="1057">
        <v>113.8</v>
      </c>
      <c r="P398" s="1712">
        <v>103.2</v>
      </c>
      <c r="Q398" t="s">
        <v>883</v>
      </c>
      <c r="R398" s="1069"/>
    </row>
    <row r="399" spans="1:18">
      <c r="A399" s="95"/>
      <c r="B399" s="195" t="s">
        <v>13</v>
      </c>
      <c r="C399" s="1073">
        <v>110.15</v>
      </c>
      <c r="D399" s="1057">
        <v>111.68</v>
      </c>
      <c r="E399" s="1073">
        <v>100.35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110.3</v>
      </c>
      <c r="O399" s="1057">
        <v>113.6</v>
      </c>
      <c r="P399" s="1712">
        <v>103.6</v>
      </c>
      <c r="Q399" t="s">
        <v>883</v>
      </c>
      <c r="R399" s="1069"/>
    </row>
    <row r="400" spans="1:18">
      <c r="A400" s="95"/>
      <c r="B400" s="195" t="s">
        <v>14</v>
      </c>
      <c r="C400" s="1073">
        <v>106.44</v>
      </c>
      <c r="D400" s="1057">
        <v>111.35</v>
      </c>
      <c r="E400" s="1073">
        <v>102.02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109.3</v>
      </c>
      <c r="O400" s="1057">
        <v>113.2</v>
      </c>
      <c r="P400" s="1712">
        <v>103.4</v>
      </c>
      <c r="Q400" s="38" t="s">
        <v>803</v>
      </c>
      <c r="R400" s="1069"/>
    </row>
    <row r="401" spans="1:18">
      <c r="A401" s="98" t="s">
        <v>1219</v>
      </c>
      <c r="B401" s="196" t="s">
        <v>3</v>
      </c>
      <c r="C401" s="1791">
        <v>104.51</v>
      </c>
      <c r="D401" s="1079">
        <v>107.06</v>
      </c>
      <c r="E401" s="1062">
        <v>102.6</v>
      </c>
      <c r="F401" s="1080" t="s">
        <v>343</v>
      </c>
      <c r="G401" s="1067"/>
      <c r="I401" s="98" t="s">
        <v>1219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108.3</v>
      </c>
      <c r="O401" s="1062">
        <v>112.2</v>
      </c>
      <c r="P401" s="1716">
        <v>104.6</v>
      </c>
      <c r="Q401" s="471" t="s">
        <v>803</v>
      </c>
      <c r="R401" s="1779"/>
    </row>
    <row r="402" spans="1:18">
      <c r="A402" s="95">
        <v>2023</v>
      </c>
      <c r="B402" s="195" t="s">
        <v>4</v>
      </c>
      <c r="C402" s="1790">
        <v>103.35</v>
      </c>
      <c r="D402" s="1073">
        <v>107.73</v>
      </c>
      <c r="E402" s="1057">
        <v>101.25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108.6</v>
      </c>
      <c r="O402" s="1057">
        <v>114.2</v>
      </c>
      <c r="P402" s="1712">
        <v>104.5</v>
      </c>
      <c r="Q402" s="38" t="s">
        <v>803</v>
      </c>
      <c r="R402" s="1069"/>
    </row>
    <row r="403" spans="1:18">
      <c r="A403" s="95"/>
      <c r="B403" s="195" t="s">
        <v>5</v>
      </c>
      <c r="C403" s="1790">
        <v>101.22</v>
      </c>
      <c r="D403" s="1073">
        <v>106.41</v>
      </c>
      <c r="E403" s="1057">
        <v>100.47</v>
      </c>
      <c r="F403" s="1082" t="s">
        <v>896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108.7</v>
      </c>
      <c r="O403" s="1057">
        <v>114.2</v>
      </c>
      <c r="P403" s="1712">
        <v>104.5</v>
      </c>
      <c r="Q403" s="38" t="s">
        <v>803</v>
      </c>
      <c r="R403" s="1069"/>
    </row>
    <row r="404" spans="1:18">
      <c r="A404" s="95"/>
      <c r="B404" s="195" t="s">
        <v>6</v>
      </c>
      <c r="C404" s="1790">
        <v>102.43</v>
      </c>
      <c r="D404" s="1073">
        <v>106.69</v>
      </c>
      <c r="E404" s="1057">
        <v>98.33</v>
      </c>
      <c r="F404" s="1082" t="s">
        <v>896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108.3</v>
      </c>
      <c r="O404" s="1057">
        <v>114.2</v>
      </c>
      <c r="P404" s="1712">
        <v>105</v>
      </c>
      <c r="Q404" s="38" t="s">
        <v>803</v>
      </c>
      <c r="R404" s="1069"/>
    </row>
    <row r="405" spans="1:18">
      <c r="A405" s="95"/>
      <c r="B405" s="195" t="s">
        <v>7</v>
      </c>
      <c r="C405" s="1790">
        <v>101.08</v>
      </c>
      <c r="D405" s="1073">
        <v>106.49</v>
      </c>
      <c r="E405" s="1057">
        <v>99.06</v>
      </c>
      <c r="F405" s="534" t="s">
        <v>897</v>
      </c>
      <c r="G405" s="1065"/>
      <c r="I405" s="95"/>
      <c r="J405" s="195" t="s">
        <v>7</v>
      </c>
      <c r="K405" s="1073"/>
      <c r="L405" s="1057"/>
      <c r="M405" s="1073"/>
      <c r="N405" s="1178">
        <v>109.2</v>
      </c>
      <c r="O405" s="1057">
        <v>114.8</v>
      </c>
      <c r="P405" s="1712">
        <v>105.6</v>
      </c>
      <c r="Q405" s="38" t="s">
        <v>343</v>
      </c>
      <c r="R405" s="1069"/>
    </row>
    <row r="406" spans="1:18">
      <c r="A406" s="95"/>
      <c r="B406" s="195" t="s">
        <v>8</v>
      </c>
      <c r="C406" s="1790">
        <v>98.76</v>
      </c>
      <c r="D406" s="1073">
        <v>109.11</v>
      </c>
      <c r="E406" s="1057">
        <v>98.74</v>
      </c>
      <c r="F406" s="1082" t="s">
        <v>896</v>
      </c>
      <c r="G406" s="1065"/>
      <c r="I406" s="95"/>
      <c r="J406" s="195" t="s">
        <v>8</v>
      </c>
      <c r="K406" s="1073"/>
      <c r="L406" s="1057"/>
      <c r="M406" s="1073"/>
      <c r="N406" s="1178">
        <v>109.4</v>
      </c>
      <c r="O406" s="1057">
        <v>114.7</v>
      </c>
      <c r="P406" s="1712">
        <v>105.7</v>
      </c>
      <c r="Q406" s="38" t="s">
        <v>343</v>
      </c>
      <c r="R406" s="1069"/>
    </row>
    <row r="407" spans="1:18">
      <c r="A407" s="95"/>
      <c r="B407" s="195" t="s">
        <v>9</v>
      </c>
      <c r="C407" s="1790">
        <v>103.23</v>
      </c>
      <c r="D407" s="1073">
        <v>106.02</v>
      </c>
      <c r="E407" s="1057">
        <v>97.45</v>
      </c>
      <c r="F407" s="1082" t="s">
        <v>896</v>
      </c>
      <c r="G407" s="1065"/>
      <c r="I407" s="95"/>
      <c r="J407" s="195" t="s">
        <v>9</v>
      </c>
      <c r="K407" s="1073"/>
      <c r="L407" s="1057"/>
      <c r="M407" s="1073"/>
      <c r="N407" s="1178">
        <v>109</v>
      </c>
      <c r="O407" s="1057">
        <v>114.6</v>
      </c>
      <c r="P407" s="1712">
        <v>105.3</v>
      </c>
      <c r="Q407" s="38" t="s">
        <v>343</v>
      </c>
      <c r="R407" s="1069"/>
    </row>
    <row r="408" spans="1:18">
      <c r="A408" s="95"/>
      <c r="B408" s="195" t="s">
        <v>10</v>
      </c>
      <c r="C408" s="1790">
        <v>98.83</v>
      </c>
      <c r="D408" s="1073">
        <v>104.48</v>
      </c>
      <c r="E408" s="1057">
        <v>96.85</v>
      </c>
      <c r="F408" s="1082" t="s">
        <v>894</v>
      </c>
      <c r="G408" s="1065"/>
      <c r="I408" s="95"/>
      <c r="J408" s="195" t="s">
        <v>10</v>
      </c>
      <c r="K408" s="1073"/>
      <c r="L408" s="1057"/>
      <c r="M408" s="1073"/>
      <c r="N408" s="1178">
        <v>109.8</v>
      </c>
      <c r="O408" s="1057">
        <v>114.9</v>
      </c>
      <c r="P408" s="1712">
        <v>105.4</v>
      </c>
      <c r="Q408" s="38" t="s">
        <v>343</v>
      </c>
      <c r="R408" s="1069"/>
    </row>
    <row r="409" spans="1:18">
      <c r="A409" s="95"/>
      <c r="B409" s="195" t="s">
        <v>11</v>
      </c>
      <c r="C409" s="1790">
        <v>99.57</v>
      </c>
      <c r="D409" s="1073">
        <v>105.82</v>
      </c>
      <c r="E409" s="1057">
        <v>95.41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109.7</v>
      </c>
      <c r="O409" s="1057">
        <v>115.6</v>
      </c>
      <c r="P409" s="1712">
        <v>105.9</v>
      </c>
      <c r="Q409" s="38" t="s">
        <v>343</v>
      </c>
      <c r="R409" s="1069"/>
    </row>
    <row r="410" spans="1:18">
      <c r="A410" s="95"/>
      <c r="B410" s="195" t="s">
        <v>12</v>
      </c>
      <c r="C410" s="1790">
        <v>100.16</v>
      </c>
      <c r="D410" s="1073">
        <v>104.11</v>
      </c>
      <c r="E410" s="1057">
        <v>96.57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</v>
      </c>
      <c r="O410" s="1057">
        <v>115.4</v>
      </c>
      <c r="P410" s="1712">
        <v>106.2</v>
      </c>
      <c r="Q410" s="38" t="s">
        <v>343</v>
      </c>
      <c r="R410" s="1069"/>
    </row>
    <row r="411" spans="1:18">
      <c r="A411" s="95"/>
      <c r="B411" s="195" t="s">
        <v>13</v>
      </c>
      <c r="C411" s="1790">
        <v>94.36</v>
      </c>
      <c r="D411" s="1073">
        <v>102.44</v>
      </c>
      <c r="E411" s="1057">
        <v>97.62</v>
      </c>
      <c r="F411" s="1083" t="s">
        <v>881</v>
      </c>
      <c r="G411" s="1065"/>
      <c r="I411" s="95"/>
      <c r="J411" s="195" t="s">
        <v>13</v>
      </c>
      <c r="K411" s="1073"/>
      <c r="L411" s="1057"/>
      <c r="M411" s="1073"/>
      <c r="N411" s="1178">
        <v>109</v>
      </c>
      <c r="O411" s="1057">
        <v>114.5</v>
      </c>
      <c r="P411" s="1712">
        <v>106.1</v>
      </c>
      <c r="Q411" s="38" t="s">
        <v>343</v>
      </c>
      <c r="R411" s="1069"/>
    </row>
    <row r="412" spans="1:18">
      <c r="A412" s="95"/>
      <c r="B412" s="195" t="s">
        <v>14</v>
      </c>
      <c r="C412" s="1790">
        <v>96.38</v>
      </c>
      <c r="D412" s="1073">
        <v>104.61</v>
      </c>
      <c r="E412" s="1057">
        <v>98.49</v>
      </c>
      <c r="F412" s="1082" t="s">
        <v>881</v>
      </c>
      <c r="G412" s="1065"/>
      <c r="I412" s="95"/>
      <c r="J412" s="195" t="s">
        <v>14</v>
      </c>
      <c r="K412" s="1073"/>
      <c r="L412" s="1057"/>
      <c r="M412" s="1073"/>
      <c r="N412" s="1178">
        <v>110</v>
      </c>
      <c r="O412" s="1057">
        <v>115.5</v>
      </c>
      <c r="P412" s="1712">
        <v>106.7</v>
      </c>
      <c r="Q412" s="38" t="s">
        <v>1424</v>
      </c>
      <c r="R412" s="1069"/>
    </row>
    <row r="413" spans="1:18">
      <c r="A413" s="763" t="s">
        <v>1422</v>
      </c>
      <c r="B413" s="196" t="s">
        <v>3</v>
      </c>
      <c r="C413" s="1079">
        <v>92.95</v>
      </c>
      <c r="D413" s="1062">
        <v>106.62</v>
      </c>
      <c r="E413" s="1079">
        <v>93.87</v>
      </c>
      <c r="F413" s="1080" t="s">
        <v>881</v>
      </c>
      <c r="G413" s="1169"/>
      <c r="I413" s="763" t="s">
        <v>1422</v>
      </c>
      <c r="J413" s="196" t="s">
        <v>3</v>
      </c>
      <c r="K413" s="1079"/>
      <c r="L413" s="1079"/>
      <c r="M413" s="1079"/>
      <c r="N413" s="1079">
        <v>109.6</v>
      </c>
      <c r="O413" s="1062">
        <v>112.6</v>
      </c>
      <c r="P413" s="1079">
        <v>104.9</v>
      </c>
      <c r="Q413" s="1080" t="s">
        <v>1423</v>
      </c>
      <c r="R413" s="1169"/>
    </row>
    <row r="414" spans="1:18">
      <c r="A414" s="764">
        <v>2024</v>
      </c>
      <c r="B414" s="195" t="s">
        <v>4</v>
      </c>
      <c r="C414" s="1073">
        <v>91.03</v>
      </c>
      <c r="D414" s="1057">
        <v>108.53</v>
      </c>
      <c r="E414" s="1073">
        <v>97.31</v>
      </c>
      <c r="F414" s="1082" t="s">
        <v>881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111.3</v>
      </c>
      <c r="O414" s="1057">
        <v>112.1</v>
      </c>
      <c r="P414" s="1073">
        <v>106.2</v>
      </c>
      <c r="Q414" s="1082" t="s">
        <v>889</v>
      </c>
      <c r="R414" s="1117"/>
    </row>
    <row r="415" spans="1:18">
      <c r="A415" s="764"/>
      <c r="B415" s="195" t="s">
        <v>5</v>
      </c>
      <c r="C415" s="1073">
        <v>92.78</v>
      </c>
      <c r="D415" s="1057">
        <v>108.55</v>
      </c>
      <c r="E415" s="1073">
        <v>97.9</v>
      </c>
      <c r="F415" s="2260" t="s">
        <v>1439</v>
      </c>
      <c r="G415" s="1117"/>
      <c r="I415" s="764"/>
      <c r="J415" s="195" t="s">
        <v>5</v>
      </c>
      <c r="K415" s="1073"/>
      <c r="L415" s="1073"/>
      <c r="M415" s="1073"/>
      <c r="N415" s="1073">
        <v>111.4</v>
      </c>
      <c r="O415" s="1057">
        <v>113.7</v>
      </c>
      <c r="P415" s="1073">
        <v>106</v>
      </c>
      <c r="Q415" s="1082" t="s">
        <v>889</v>
      </c>
      <c r="R415" s="1117"/>
    </row>
    <row r="416" spans="1:18">
      <c r="A416" s="764"/>
      <c r="B416" s="195" t="s">
        <v>6</v>
      </c>
      <c r="C416" s="1504">
        <v>94.91</v>
      </c>
      <c r="D416" s="1503">
        <v>103.4</v>
      </c>
      <c r="E416" s="1504">
        <v>93.92</v>
      </c>
      <c r="F416" s="2260" t="s">
        <v>1439</v>
      </c>
      <c r="G416" s="1117"/>
      <c r="I416" s="764"/>
      <c r="J416" s="195" t="s">
        <v>6</v>
      </c>
      <c r="K416" s="1073"/>
      <c r="L416" s="1073"/>
      <c r="M416" s="1073"/>
      <c r="N416" s="1073">
        <v>110.7</v>
      </c>
      <c r="O416" s="1057">
        <v>114.8</v>
      </c>
      <c r="P416" s="1073">
        <v>105.9</v>
      </c>
      <c r="Q416" s="1082" t="s">
        <v>889</v>
      </c>
      <c r="R416" s="1117"/>
    </row>
    <row r="417" spans="1:18">
      <c r="A417" s="764"/>
      <c r="B417" s="195" t="s">
        <v>7</v>
      </c>
      <c r="C417" s="1504">
        <v>100.92</v>
      </c>
      <c r="D417" s="1503">
        <v>106.75</v>
      </c>
      <c r="E417" s="1504">
        <v>93.88</v>
      </c>
      <c r="F417" s="2260" t="s">
        <v>1439</v>
      </c>
      <c r="G417" s="1117"/>
      <c r="I417" s="764"/>
      <c r="J417" s="195" t="s">
        <v>7</v>
      </c>
      <c r="K417" s="1073"/>
      <c r="L417" s="1073"/>
      <c r="M417" s="1073"/>
      <c r="N417" s="1073">
        <v>110.6</v>
      </c>
      <c r="O417" s="1057">
        <v>116.8</v>
      </c>
      <c r="P417" s="1073">
        <v>107.7</v>
      </c>
      <c r="Q417" s="1082" t="s">
        <v>1452</v>
      </c>
      <c r="R417" s="1117"/>
    </row>
    <row r="418" spans="1:18">
      <c r="A418" s="764"/>
      <c r="B418" s="195" t="s">
        <v>8</v>
      </c>
      <c r="C418" s="1073">
        <v>99.03</v>
      </c>
      <c r="D418" s="1057">
        <v>106.5</v>
      </c>
      <c r="E418" s="1073">
        <v>94.63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108.9</v>
      </c>
      <c r="O418" s="1057">
        <v>113.4</v>
      </c>
      <c r="P418" s="1073">
        <v>106.6</v>
      </c>
      <c r="Q418" s="1082" t="s">
        <v>1452</v>
      </c>
      <c r="R418" s="1117"/>
    </row>
    <row r="419" spans="1:18">
      <c r="A419" s="764"/>
      <c r="B419" s="195" t="s">
        <v>9</v>
      </c>
      <c r="C419" s="1073">
        <v>102.24</v>
      </c>
      <c r="D419" s="1057">
        <v>110.62</v>
      </c>
      <c r="E419" s="1073">
        <v>94.93</v>
      </c>
      <c r="F419" s="1082" t="s">
        <v>1452</v>
      </c>
      <c r="G419" s="1117"/>
      <c r="I419" s="764"/>
      <c r="J419" s="195" t="s">
        <v>9</v>
      </c>
      <c r="K419" s="1073"/>
      <c r="L419" s="1073"/>
      <c r="M419" s="1073"/>
      <c r="N419" s="1073">
        <v>109.1</v>
      </c>
      <c r="O419" s="1057">
        <v>116.1</v>
      </c>
      <c r="P419" s="1073">
        <v>107.2</v>
      </c>
      <c r="Q419" s="1082" t="s">
        <v>1452</v>
      </c>
      <c r="R419" s="1117"/>
    </row>
    <row r="420" spans="1:18">
      <c r="A420" s="764"/>
      <c r="B420" s="195" t="s">
        <v>10</v>
      </c>
      <c r="C420" s="1073">
        <v>95.13</v>
      </c>
      <c r="D420" s="1057">
        <v>105.05</v>
      </c>
      <c r="E420" s="1073">
        <v>98.74</v>
      </c>
      <c r="F420" s="1082" t="s">
        <v>1452</v>
      </c>
      <c r="G420" s="1117"/>
      <c r="I420" s="764"/>
      <c r="J420" s="195" t="s">
        <v>10</v>
      </c>
      <c r="K420" s="1073"/>
      <c r="L420" s="1073"/>
      <c r="M420" s="1073"/>
      <c r="N420" s="1073">
        <v>106.9</v>
      </c>
      <c r="O420" s="1057">
        <v>113</v>
      </c>
      <c r="P420" s="1073">
        <v>107.5</v>
      </c>
      <c r="Q420" s="1082" t="s">
        <v>1452</v>
      </c>
      <c r="R420" s="1117"/>
    </row>
    <row r="421" spans="1:18">
      <c r="A421" s="764"/>
      <c r="B421" s="195" t="s">
        <v>11</v>
      </c>
      <c r="C421" s="1073">
        <v>100.67</v>
      </c>
      <c r="D421" s="1057">
        <v>109.67</v>
      </c>
      <c r="E421" s="1073">
        <v>97.2</v>
      </c>
      <c r="F421" s="2260" t="s">
        <v>1439</v>
      </c>
      <c r="G421" s="1117"/>
      <c r="I421" s="764"/>
      <c r="J421" s="195" t="s">
        <v>11</v>
      </c>
      <c r="K421" s="1073"/>
      <c r="L421" s="1073"/>
      <c r="M421" s="1073"/>
      <c r="N421" s="1073">
        <v>108.6</v>
      </c>
      <c r="O421" s="1057">
        <v>113.8</v>
      </c>
      <c r="P421" s="1073">
        <v>106.5</v>
      </c>
      <c r="Q421" s="1082" t="s">
        <v>1452</v>
      </c>
      <c r="R421" s="1117"/>
    </row>
    <row r="422" spans="1:18">
      <c r="A422" s="764"/>
      <c r="B422" s="195" t="s">
        <v>12</v>
      </c>
      <c r="C422" s="1073">
        <v>94.44</v>
      </c>
      <c r="D422" s="1057">
        <v>107.6</v>
      </c>
      <c r="E422" s="1073">
        <v>98.63</v>
      </c>
      <c r="F422" s="2260" t="s">
        <v>1439</v>
      </c>
      <c r="G422" s="1117"/>
      <c r="I422" s="764"/>
      <c r="J422" s="195" t="s">
        <v>12</v>
      </c>
      <c r="K422" s="1073"/>
      <c r="L422" s="1073"/>
      <c r="M422" s="1073"/>
      <c r="N422" s="1073">
        <v>108.9</v>
      </c>
      <c r="O422" s="1057">
        <v>116.2</v>
      </c>
      <c r="P422" s="1073">
        <v>107.3</v>
      </c>
      <c r="Q422" s="1082" t="s">
        <v>1452</v>
      </c>
      <c r="R422" s="1117"/>
    </row>
    <row r="423" spans="1:18">
      <c r="A423" s="764"/>
      <c r="B423" s="195" t="s">
        <v>13</v>
      </c>
      <c r="C423" s="1073">
        <v>90.59</v>
      </c>
      <c r="D423" s="1057">
        <v>105.61</v>
      </c>
      <c r="E423" s="1073">
        <v>100.26</v>
      </c>
      <c r="F423" s="2260" t="s">
        <v>1439</v>
      </c>
      <c r="G423" s="1117"/>
      <c r="I423" s="764"/>
      <c r="J423" s="195" t="s">
        <v>13</v>
      </c>
      <c r="K423" s="1073"/>
      <c r="L423" s="1073"/>
      <c r="M423" s="1073"/>
      <c r="N423" s="1073">
        <v>107.6</v>
      </c>
      <c r="O423" s="1057">
        <v>115.1</v>
      </c>
      <c r="P423" s="1073">
        <v>107.6</v>
      </c>
      <c r="Q423" s="1082" t="s">
        <v>1452</v>
      </c>
      <c r="R423" s="1117"/>
    </row>
    <row r="424" spans="1:18">
      <c r="A424" s="778"/>
      <c r="B424" s="197" t="s">
        <v>14</v>
      </c>
      <c r="C424" s="1076">
        <v>91.4</v>
      </c>
      <c r="D424" s="1059">
        <v>107.69</v>
      </c>
      <c r="E424" s="1076">
        <v>103.23</v>
      </c>
      <c r="F424" s="1077" t="s">
        <v>1439</v>
      </c>
      <c r="G424" s="1119"/>
      <c r="I424" s="778"/>
      <c r="J424" s="197" t="s">
        <v>14</v>
      </c>
      <c r="K424" s="1076"/>
      <c r="L424" s="1076"/>
      <c r="M424" s="1076"/>
      <c r="N424" s="1076">
        <v>107.9</v>
      </c>
      <c r="O424" s="1059">
        <v>116.1</v>
      </c>
      <c r="P424" s="1076">
        <v>107.6</v>
      </c>
      <c r="Q424" s="1077" t="s">
        <v>1452</v>
      </c>
      <c r="R424" s="1119"/>
    </row>
    <row r="425" spans="1:18">
      <c r="A425" s="763" t="s">
        <v>1493</v>
      </c>
      <c r="B425" s="196" t="s">
        <v>3</v>
      </c>
      <c r="C425" s="1079">
        <v>92.58</v>
      </c>
      <c r="D425" s="1062">
        <v>104.75</v>
      </c>
      <c r="E425" s="1079">
        <v>101.28</v>
      </c>
      <c r="F425" s="1080" t="s">
        <v>1439</v>
      </c>
      <c r="G425" s="1169"/>
      <c r="I425" s="763" t="s">
        <v>1493</v>
      </c>
      <c r="J425" s="196" t="s">
        <v>3</v>
      </c>
      <c r="K425" s="1079"/>
      <c r="L425" s="1062"/>
      <c r="M425" s="1079"/>
      <c r="N425" s="1381">
        <v>108</v>
      </c>
      <c r="O425" s="2682">
        <v>116.2</v>
      </c>
      <c r="P425" s="1079">
        <v>109.6</v>
      </c>
      <c r="Q425" s="1080" t="s">
        <v>1452</v>
      </c>
      <c r="R425" s="1169"/>
    </row>
    <row r="426" spans="1:18">
      <c r="A426" s="764">
        <v>2025</v>
      </c>
      <c r="B426" s="195" t="s">
        <v>4</v>
      </c>
      <c r="C426" s="1073"/>
      <c r="D426" s="1057"/>
      <c r="E426" s="1073"/>
      <c r="F426" s="1082"/>
      <c r="G426" s="1117"/>
      <c r="I426" s="764">
        <v>2025</v>
      </c>
      <c r="J426" s="195" t="s">
        <v>4</v>
      </c>
      <c r="K426" s="1073"/>
      <c r="L426" s="1057"/>
      <c r="M426" s="1073"/>
      <c r="N426" s="1386"/>
      <c r="O426" s="2683"/>
      <c r="P426" s="1073"/>
      <c r="Q426" s="1082"/>
      <c r="R426" s="1117"/>
    </row>
    <row r="427" spans="1:18">
      <c r="A427" s="764"/>
      <c r="B427" s="195" t="s">
        <v>5</v>
      </c>
      <c r="C427" s="1073"/>
      <c r="D427" s="1057"/>
      <c r="E427" s="1073"/>
      <c r="F427" s="1082"/>
      <c r="G427" s="1117"/>
      <c r="I427" s="764"/>
      <c r="J427" s="195" t="s">
        <v>5</v>
      </c>
      <c r="K427" s="1073"/>
      <c r="L427" s="1057"/>
      <c r="M427" s="1073"/>
      <c r="N427" s="1386"/>
      <c r="O427" s="2683"/>
      <c r="P427" s="1073"/>
      <c r="Q427" s="1082"/>
      <c r="R427" s="1117"/>
    </row>
    <row r="428" spans="1:18">
      <c r="A428" s="764"/>
      <c r="B428" s="195" t="s">
        <v>6</v>
      </c>
      <c r="C428" s="1073"/>
      <c r="D428" s="1057"/>
      <c r="E428" s="1073"/>
      <c r="F428" s="1082"/>
      <c r="G428" s="1117"/>
      <c r="I428" s="764"/>
      <c r="J428" s="195" t="s">
        <v>6</v>
      </c>
      <c r="K428" s="1073"/>
      <c r="L428" s="1057"/>
      <c r="M428" s="1073"/>
      <c r="N428" s="1386"/>
      <c r="O428" s="2683"/>
      <c r="P428" s="1073"/>
      <c r="Q428" s="1082"/>
      <c r="R428" s="1117"/>
    </row>
    <row r="429" spans="1:18">
      <c r="A429" s="764"/>
      <c r="B429" s="195" t="s">
        <v>7</v>
      </c>
      <c r="C429" s="1073"/>
      <c r="D429" s="1057"/>
      <c r="E429" s="1073"/>
      <c r="F429" s="1082"/>
      <c r="G429" s="1117"/>
      <c r="I429" s="764"/>
      <c r="J429" s="195" t="s">
        <v>7</v>
      </c>
      <c r="K429" s="1073"/>
      <c r="L429" s="1057"/>
      <c r="M429" s="1073"/>
      <c r="N429" s="1386"/>
      <c r="O429" s="2683"/>
      <c r="P429" s="1073"/>
      <c r="Q429" s="1082"/>
      <c r="R429" s="1117"/>
    </row>
    <row r="430" spans="1:18">
      <c r="A430" s="764"/>
      <c r="B430" s="195" t="s">
        <v>8</v>
      </c>
      <c r="C430" s="1073"/>
      <c r="D430" s="1057"/>
      <c r="E430" s="1073"/>
      <c r="F430" s="1082"/>
      <c r="G430" s="1117"/>
      <c r="I430" s="764"/>
      <c r="J430" s="195" t="s">
        <v>8</v>
      </c>
      <c r="K430" s="1073"/>
      <c r="L430" s="1057"/>
      <c r="M430" s="1073"/>
      <c r="N430" s="1386"/>
      <c r="O430" s="2683"/>
      <c r="P430" s="1073"/>
      <c r="Q430" s="1082"/>
      <c r="R430" s="1117"/>
    </row>
    <row r="431" spans="1:18">
      <c r="A431" s="764"/>
      <c r="B431" s="195" t="s">
        <v>9</v>
      </c>
      <c r="C431" s="1073"/>
      <c r="D431" s="1057"/>
      <c r="E431" s="1073"/>
      <c r="F431" s="1082"/>
      <c r="G431" s="1117"/>
      <c r="I431" s="764"/>
      <c r="J431" s="195" t="s">
        <v>9</v>
      </c>
      <c r="K431" s="1073"/>
      <c r="L431" s="1057"/>
      <c r="M431" s="1073"/>
      <c r="N431" s="1386"/>
      <c r="O431" s="2683"/>
      <c r="P431" s="1073"/>
      <c r="Q431" s="1082"/>
      <c r="R431" s="1117"/>
    </row>
    <row r="432" spans="1:18">
      <c r="A432" s="764"/>
      <c r="B432" s="195" t="s">
        <v>10</v>
      </c>
      <c r="C432" s="1073"/>
      <c r="D432" s="1057"/>
      <c r="E432" s="1073"/>
      <c r="F432" s="1082"/>
      <c r="G432" s="1117"/>
      <c r="I432" s="764"/>
      <c r="J432" s="195" t="s">
        <v>10</v>
      </c>
      <c r="K432" s="1073"/>
      <c r="L432" s="1057"/>
      <c r="M432" s="1073"/>
      <c r="N432" s="1386"/>
      <c r="O432" s="2683"/>
      <c r="P432" s="1073"/>
      <c r="Q432" s="1082"/>
      <c r="R432" s="1117"/>
    </row>
    <row r="433" spans="1:18">
      <c r="A433" s="764"/>
      <c r="B433" s="195" t="s">
        <v>11</v>
      </c>
      <c r="C433" s="1073"/>
      <c r="D433" s="1057"/>
      <c r="E433" s="1073"/>
      <c r="F433" s="1082"/>
      <c r="G433" s="1117"/>
      <c r="I433" s="764"/>
      <c r="J433" s="195" t="s">
        <v>11</v>
      </c>
      <c r="K433" s="1073"/>
      <c r="L433" s="1057"/>
      <c r="M433" s="1073"/>
      <c r="N433" s="1386"/>
      <c r="O433" s="2683"/>
      <c r="P433" s="1073"/>
      <c r="Q433" s="1082"/>
      <c r="R433" s="1117"/>
    </row>
    <row r="434" spans="1:18">
      <c r="A434" s="764"/>
      <c r="B434" s="195" t="s">
        <v>12</v>
      </c>
      <c r="C434" s="1073"/>
      <c r="D434" s="1057"/>
      <c r="E434" s="1073"/>
      <c r="F434" s="1082"/>
      <c r="G434" s="1117"/>
      <c r="I434" s="764"/>
      <c r="J434" s="195" t="s">
        <v>12</v>
      </c>
      <c r="K434" s="1073"/>
      <c r="L434" s="1057"/>
      <c r="M434" s="1073"/>
      <c r="N434" s="1386"/>
      <c r="O434" s="2683"/>
      <c r="P434" s="1073"/>
      <c r="Q434" s="1082"/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83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84"/>
      <c r="P436" s="1076"/>
      <c r="Q436" s="1077"/>
      <c r="R436" s="1119"/>
    </row>
    <row r="437" spans="1:18">
      <c r="B437" s="700" t="s">
        <v>901</v>
      </c>
      <c r="C437" s="1073">
        <f>MAX(C52:C424)</f>
        <v>144.56</v>
      </c>
      <c r="D437" s="1073">
        <f>MAX(D52:D424)</f>
        <v>148.86000000000001</v>
      </c>
      <c r="E437" s="1073">
        <f>MAX(E52:E424)</f>
        <v>132.9</v>
      </c>
    </row>
    <row r="438" spans="1:18">
      <c r="B438" s="700" t="s">
        <v>902</v>
      </c>
      <c r="C438" s="1073">
        <f>MIN(C52:C424)</f>
        <v>70.31</v>
      </c>
      <c r="D438" s="1073">
        <f>MIN(D52:D424)</f>
        <v>91.79</v>
      </c>
      <c r="E438" s="1073">
        <f>MIN(E52:E424)</f>
        <v>60.64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J416" activePane="bottomRight" state="frozen"/>
      <selection pane="topRight" activeCell="C1" sqref="C1"/>
      <selection pane="bottomLeft" activeCell="A7" sqref="A7"/>
      <selection pane="bottomRight" activeCell="O433" sqref="O433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1494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6" t="s">
        <v>1426</v>
      </c>
      <c r="D5" s="2186" t="s">
        <v>1426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835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821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818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832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903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1219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1422</v>
      </c>
      <c r="B427" s="196" t="s">
        <v>3</v>
      </c>
      <c r="C427" s="25">
        <v>96.8</v>
      </c>
      <c r="D427" s="25">
        <v>106.2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96.8</v>
      </c>
      <c r="L427" s="25">
        <v>106.2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98.7</v>
      </c>
      <c r="D428" s="27">
        <v>113.3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98.7</v>
      </c>
      <c r="L428" s="27">
        <v>113.3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97.9</v>
      </c>
      <c r="D429" s="27">
        <v>110.5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97.9</v>
      </c>
      <c r="L429" s="27">
        <v>110.5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94.3</v>
      </c>
      <c r="D430" s="27">
        <v>106.1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94.3</v>
      </c>
      <c r="L430" s="27">
        <v>106.1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99.2</v>
      </c>
      <c r="D431" s="27">
        <v>98.3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99.2</v>
      </c>
      <c r="L431" s="27">
        <v>98.3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96.5</v>
      </c>
      <c r="D432" s="27">
        <v>110.1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96.5</v>
      </c>
      <c r="L432" s="27">
        <v>110.1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102.5</v>
      </c>
      <c r="D433" s="27">
        <v>102.4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102.5</v>
      </c>
      <c r="L433" s="27">
        <v>102.4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97.5</v>
      </c>
      <c r="D434" s="27">
        <v>123.3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97.5</v>
      </c>
      <c r="L434" s="27">
        <v>123.3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100</v>
      </c>
      <c r="D435" s="27">
        <v>122.8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100</v>
      </c>
      <c r="L435" s="27">
        <v>122.8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99.4</v>
      </c>
      <c r="D436" s="27">
        <v>126.8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99.4</v>
      </c>
      <c r="L436" s="27">
        <v>126.8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95.1</v>
      </c>
      <c r="D437" s="27">
        <v>139.9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95.1</v>
      </c>
      <c r="L437" s="27">
        <v>139.9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96.6</v>
      </c>
      <c r="D438" s="29">
        <v>108.6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96.6</v>
      </c>
      <c r="L438" s="29">
        <v>108.6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1493</v>
      </c>
      <c r="B439" s="765" t="s">
        <v>3</v>
      </c>
      <c r="C439" s="25">
        <v>99.7</v>
      </c>
      <c r="D439" s="25">
        <v>108.4</v>
      </c>
      <c r="E439" s="26">
        <v>2182</v>
      </c>
      <c r="F439" s="26">
        <v>16334</v>
      </c>
      <c r="G439" s="26">
        <v>10311</v>
      </c>
      <c r="H439" s="26">
        <v>57</v>
      </c>
      <c r="I439" s="2691"/>
      <c r="K439" s="1661">
        <v>99.7</v>
      </c>
      <c r="L439" s="25">
        <v>108.4</v>
      </c>
      <c r="M439" s="26">
        <v>2495</v>
      </c>
      <c r="N439" s="26">
        <v>15200</v>
      </c>
      <c r="O439" s="26">
        <v>10532</v>
      </c>
      <c r="P439" s="26">
        <v>58</v>
      </c>
      <c r="Q439" s="1662"/>
    </row>
    <row r="440" spans="1:17">
      <c r="A440" s="764">
        <v>2025</v>
      </c>
      <c r="B440" s="564" t="s">
        <v>4</v>
      </c>
      <c r="C440" s="27"/>
      <c r="D440" s="27"/>
      <c r="E440" s="28"/>
      <c r="F440" s="28"/>
      <c r="G440" s="28"/>
      <c r="H440" s="28"/>
      <c r="I440" s="1659"/>
      <c r="K440" s="1663"/>
      <c r="L440" s="27"/>
      <c r="M440" s="28"/>
      <c r="N440" s="28"/>
      <c r="O440" s="28"/>
      <c r="P440" s="28"/>
      <c r="Q440" s="1664"/>
    </row>
    <row r="441" spans="1:17">
      <c r="A441" s="764"/>
      <c r="B441" s="564" t="s">
        <v>5</v>
      </c>
      <c r="C441" s="27"/>
      <c r="D441" s="27"/>
      <c r="E441" s="28"/>
      <c r="F441" s="28"/>
      <c r="G441" s="28"/>
      <c r="H441" s="28"/>
      <c r="I441" s="1659"/>
      <c r="K441" s="1663"/>
      <c r="L441" s="27"/>
      <c r="M441" s="28"/>
      <c r="N441" s="28"/>
      <c r="O441" s="28"/>
      <c r="P441" s="28"/>
      <c r="Q441" s="1664"/>
    </row>
    <row r="442" spans="1:17">
      <c r="A442" s="764"/>
      <c r="B442" s="564" t="s">
        <v>6</v>
      </c>
      <c r="C442" s="27"/>
      <c r="D442" s="27"/>
      <c r="E442" s="28"/>
      <c r="F442" s="28"/>
      <c r="G442" s="28"/>
      <c r="H442" s="28"/>
      <c r="I442" s="1659"/>
      <c r="K442" s="1663"/>
      <c r="L442" s="27"/>
      <c r="M442" s="28"/>
      <c r="N442" s="28"/>
      <c r="O442" s="28"/>
      <c r="P442" s="28"/>
      <c r="Q442" s="1664"/>
    </row>
    <row r="443" spans="1:17">
      <c r="A443" s="764"/>
      <c r="B443" s="564" t="s">
        <v>7</v>
      </c>
      <c r="C443" s="27"/>
      <c r="D443" s="27"/>
      <c r="E443" s="28"/>
      <c r="F443" s="28"/>
      <c r="G443" s="28"/>
      <c r="H443" s="28"/>
      <c r="I443" s="1659"/>
      <c r="K443" s="1663"/>
      <c r="L443" s="27"/>
      <c r="M443" s="28"/>
      <c r="N443" s="28"/>
      <c r="O443" s="28"/>
      <c r="P443" s="28"/>
      <c r="Q443" s="1664"/>
    </row>
    <row r="444" spans="1:17">
      <c r="A444" s="764"/>
      <c r="B444" s="564" t="s">
        <v>8</v>
      </c>
      <c r="C444" s="27"/>
      <c r="D444" s="27"/>
      <c r="E444" s="28"/>
      <c r="F444" s="28"/>
      <c r="G444" s="28"/>
      <c r="H444" s="28"/>
      <c r="I444" s="1659"/>
      <c r="K444" s="1663"/>
      <c r="L444" s="27"/>
      <c r="M444" s="28"/>
      <c r="N444" s="28"/>
      <c r="O444" s="28"/>
      <c r="P444" s="28"/>
      <c r="Q444" s="1664"/>
    </row>
    <row r="445" spans="1:17">
      <c r="A445" s="764"/>
      <c r="B445" s="564" t="s">
        <v>9</v>
      </c>
      <c r="C445" s="27"/>
      <c r="D445" s="27"/>
      <c r="E445" s="28"/>
      <c r="F445" s="28"/>
      <c r="G445" s="28"/>
      <c r="H445" s="28"/>
      <c r="I445" s="1659"/>
      <c r="K445" s="1663"/>
      <c r="L445" s="27"/>
      <c r="M445" s="28"/>
      <c r="N445" s="28"/>
      <c r="O445" s="28"/>
      <c r="P445" s="28"/>
      <c r="Q445" s="1664"/>
    </row>
    <row r="446" spans="1:17">
      <c r="A446" s="764"/>
      <c r="B446" s="564" t="s">
        <v>10</v>
      </c>
      <c r="C446" s="27"/>
      <c r="D446" s="27"/>
      <c r="E446" s="28"/>
      <c r="F446" s="28"/>
      <c r="G446" s="28"/>
      <c r="H446" s="28"/>
      <c r="I446" s="1659"/>
      <c r="K446" s="1663"/>
      <c r="L446" s="27"/>
      <c r="M446" s="28"/>
      <c r="N446" s="28"/>
      <c r="O446" s="28"/>
      <c r="P446" s="28"/>
      <c r="Q446" s="1664"/>
    </row>
    <row r="447" spans="1:17">
      <c r="A447" s="764"/>
      <c r="B447" s="564" t="s">
        <v>11</v>
      </c>
      <c r="C447" s="27"/>
      <c r="D447" s="27"/>
      <c r="E447" s="28"/>
      <c r="F447" s="28"/>
      <c r="G447" s="28"/>
      <c r="H447" s="28"/>
      <c r="I447" s="1659"/>
      <c r="K447" s="1663"/>
      <c r="L447" s="27"/>
      <c r="M447" s="28"/>
      <c r="N447" s="28"/>
      <c r="O447" s="28"/>
      <c r="P447" s="28"/>
      <c r="Q447" s="1664"/>
    </row>
    <row r="448" spans="1:17">
      <c r="A448" s="764"/>
      <c r="B448" s="564" t="s">
        <v>12</v>
      </c>
      <c r="C448" s="27"/>
      <c r="D448" s="27"/>
      <c r="E448" s="28"/>
      <c r="F448" s="28"/>
      <c r="G448" s="28"/>
      <c r="H448" s="28"/>
      <c r="I448" s="1659"/>
      <c r="K448" s="1663"/>
      <c r="L448" s="27"/>
      <c r="M448" s="28"/>
      <c r="N448" s="28"/>
      <c r="O448" s="28"/>
      <c r="P448" s="28"/>
      <c r="Q448" s="1664"/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4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5" t="s">
        <v>794</v>
      </c>
      <c r="B487" s="1886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858</v>
      </c>
      <c r="B488" s="1884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1225</v>
      </c>
      <c r="B489" s="1884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1224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48" t="s">
        <v>1433</v>
      </c>
      <c r="B491" s="2649"/>
      <c r="C491" s="817">
        <f>AVERAGE(C427:C438)</f>
        <v>97.874999999999986</v>
      </c>
      <c r="D491" s="817">
        <f>AVERAGE(D427:D438)</f>
        <v>114.02499999999999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2"/>
      <c r="E497" s="1891">
        <f>SUM(E358:E369)</f>
        <v>31774</v>
      </c>
      <c r="F497" s="1891">
        <f>SUM(F358:F369)</f>
        <v>217650</v>
      </c>
      <c r="G497" s="1891">
        <f>SUM(G358:G369)</f>
        <v>133367</v>
      </c>
      <c r="H497" s="1891">
        <f>SUM(H358:H369)</f>
        <v>427</v>
      </c>
      <c r="I497" s="1892"/>
    </row>
    <row r="498" spans="1:9">
      <c r="A498" s="1046" t="s">
        <v>795</v>
      </c>
      <c r="B498" s="1892"/>
      <c r="E498" s="1891">
        <f>SUM(E370:E381)</f>
        <v>31567</v>
      </c>
      <c r="F498" s="1891">
        <f>SUM(F370:F381)</f>
        <v>206924</v>
      </c>
      <c r="G498" s="1891">
        <f>SUM(G370:G381)</f>
        <v>127825</v>
      </c>
      <c r="H498" s="1891">
        <f>SUM(H370:H381)</f>
        <v>471</v>
      </c>
      <c r="I498" s="1892"/>
    </row>
    <row r="499" spans="1:9">
      <c r="A499" s="1046" t="s">
        <v>824</v>
      </c>
      <c r="B499" s="1892"/>
      <c r="E499" s="1891">
        <f>SUM(E382:E393)</f>
        <v>30551</v>
      </c>
      <c r="F499" s="1891">
        <f t="shared" ref="F499:H499" si="61">SUM(F382:F393)</f>
        <v>165010</v>
      </c>
      <c r="G499" s="1891">
        <f t="shared" si="61"/>
        <v>117436</v>
      </c>
      <c r="H499" s="1891">
        <f t="shared" si="61"/>
        <v>396</v>
      </c>
      <c r="I499" s="1892"/>
    </row>
    <row r="500" spans="1:9">
      <c r="A500" s="1046" t="s">
        <v>1195</v>
      </c>
      <c r="B500" s="1892"/>
      <c r="E500" s="1891">
        <f>SUM(E394:E405)</f>
        <v>29844</v>
      </c>
      <c r="F500" s="1891">
        <f t="shared" ref="F500:H500" si="62">SUM(F394:F405)</f>
        <v>180786</v>
      </c>
      <c r="G500" s="1891">
        <f t="shared" si="62"/>
        <v>109913</v>
      </c>
      <c r="H500" s="1891">
        <f t="shared" si="62"/>
        <v>329</v>
      </c>
      <c r="I500" s="1892"/>
    </row>
    <row r="501" spans="1:9">
      <c r="A501" s="1171" t="s">
        <v>1226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M8" activePane="bottomRight" state="frozen"/>
      <selection pane="topRight" activeCell="C1" sqref="C1"/>
      <selection pane="bottomLeft" activeCell="A7" sqref="A7"/>
      <selection pane="bottomRight" activeCell="U16" sqref="U16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1465</v>
      </c>
      <c r="B1" s="44"/>
      <c r="C1" s="820"/>
      <c r="D1" s="820"/>
      <c r="E1" s="826" t="s">
        <v>916</v>
      </c>
      <c r="F1" s="826"/>
      <c r="H1" s="820"/>
      <c r="J1" s="820"/>
      <c r="M1" s="820"/>
      <c r="N1" s="820"/>
      <c r="O1" s="826" t="s">
        <v>916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917</v>
      </c>
      <c r="F3" s="821" t="s">
        <v>284</v>
      </c>
      <c r="G3" s="1153" t="s">
        <v>918</v>
      </c>
      <c r="H3" s="821" t="s">
        <v>286</v>
      </c>
      <c r="I3" s="1153" t="s">
        <v>919</v>
      </c>
      <c r="J3" s="821" t="s">
        <v>288</v>
      </c>
      <c r="K3" s="1154" t="s">
        <v>920</v>
      </c>
      <c r="M3" s="823" t="s">
        <v>282</v>
      </c>
      <c r="N3" s="821" t="s">
        <v>283</v>
      </c>
      <c r="O3" s="821" t="s">
        <v>917</v>
      </c>
      <c r="P3" s="821" t="s">
        <v>284</v>
      </c>
      <c r="Q3" s="1153" t="s">
        <v>918</v>
      </c>
      <c r="R3" s="821" t="s">
        <v>286</v>
      </c>
      <c r="S3" s="1153" t="s">
        <v>919</v>
      </c>
      <c r="T3" s="821" t="s">
        <v>288</v>
      </c>
      <c r="U3" s="1154" t="s">
        <v>920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921</v>
      </c>
      <c r="F4" s="820" t="s">
        <v>290</v>
      </c>
      <c r="G4" s="1120" t="s">
        <v>922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921</v>
      </c>
      <c r="P4" s="820" t="s">
        <v>290</v>
      </c>
      <c r="Q4" s="1120" t="s">
        <v>922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7" t="s">
        <v>1427</v>
      </c>
      <c r="D5" s="820"/>
      <c r="E5" s="820" t="s">
        <v>924</v>
      </c>
      <c r="F5" s="820" t="s">
        <v>297</v>
      </c>
      <c r="G5" s="1120" t="s">
        <v>925</v>
      </c>
      <c r="H5" s="820" t="s">
        <v>297</v>
      </c>
      <c r="I5" s="1120" t="s">
        <v>926</v>
      </c>
      <c r="J5" s="820" t="s">
        <v>299</v>
      </c>
      <c r="K5" s="1094"/>
      <c r="M5" s="2189" t="s">
        <v>1427</v>
      </c>
      <c r="N5" s="820"/>
      <c r="O5" s="820" t="s">
        <v>924</v>
      </c>
      <c r="P5" s="820" t="s">
        <v>297</v>
      </c>
      <c r="Q5" s="1120" t="s">
        <v>925</v>
      </c>
      <c r="R5" s="820" t="s">
        <v>297</v>
      </c>
      <c r="S5" s="1120" t="s">
        <v>926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7" t="s">
        <v>1427</v>
      </c>
      <c r="G6" s="2188" t="s">
        <v>1427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7" t="s">
        <v>1427</v>
      </c>
      <c r="Q6" s="2188" t="s">
        <v>1427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1.048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1.069</v>
      </c>
      <c r="U8" s="1156">
        <v>442907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1.05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1.0409999999999999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1.234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1.0489999999999999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1.034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1.069</v>
      </c>
      <c r="U11" s="1156">
        <v>405979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0.97799999999999998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1.0529999999999999</v>
      </c>
      <c r="U12" s="1156">
        <v>438408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1.026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1.07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1.0169999999999999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1.048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0.995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1.0760000000000001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1.1299999999999999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1.0840000000000001</v>
      </c>
      <c r="U16" s="1156">
        <v>431525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1.038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1.0449999999999999</v>
      </c>
      <c r="U17" s="1156">
        <v>440820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1.0569999999999999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1.052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1.1140000000000001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1.0669999999999999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1.0289999999999999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1.0509999999999999</v>
      </c>
      <c r="U20" s="1156">
        <v>455366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1.0489999999999999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1.0429999999999999</v>
      </c>
      <c r="U21" s="1156">
        <v>476758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1.2529999999999999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1.0620000000000001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1.0109999999999999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1.046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1.004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1.0860000000000001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0.998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1.034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1.0409999999999999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1.0720000000000001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1.002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1.08</v>
      </c>
      <c r="U27" s="1156">
        <v>470498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1.042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0.997</v>
      </c>
      <c r="U28" s="1156">
        <v>463285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1.0680000000000001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1.075</v>
      </c>
      <c r="U29" s="1156">
        <v>482891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1.0660000000000001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1.0649999999999999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1.093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1.05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1.0589999999999999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1.0860000000000001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1.0860000000000001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1.0840000000000001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1.252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1.054</v>
      </c>
      <c r="U34" s="1156">
        <v>464206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1.01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1.0469999999999999</v>
      </c>
      <c r="U35" s="1156">
        <v>437999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0.96599999999999997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1.0489999999999999</v>
      </c>
      <c r="U36" s="1156">
        <v>505104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1.0049999999999999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1.034</v>
      </c>
      <c r="U37" s="1156">
        <v>477261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1.0009999999999999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1.028</v>
      </c>
      <c r="U38" s="1156">
        <v>489001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0.94199999999999995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1.016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1.0409999999999999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0.99399999999999999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0.98799999999999999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0.99399999999999999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0.97499999999999998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0.97699999999999998</v>
      </c>
      <c r="U42" s="1156">
        <v>502013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1.0029999999999999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0.96699999999999997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0.93300000000000005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0.96299999999999997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0.94699999999999995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0.95</v>
      </c>
      <c r="U45" s="1156">
        <v>492593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1.1140000000000001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0.93100000000000005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0.88600000000000001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0.91900000000000004</v>
      </c>
      <c r="U47" s="1156">
        <v>505349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0.83699999999999997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0.91</v>
      </c>
      <c r="U48" s="1156">
        <v>500459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0.89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0.90800000000000003</v>
      </c>
      <c r="U49" s="1156">
        <v>494762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0.88600000000000001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0.90600000000000003</v>
      </c>
      <c r="U50" s="1156">
        <v>484121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0.81899999999999995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0.88500000000000001</v>
      </c>
      <c r="U51" s="1156">
        <v>482589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0.97399999999999998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0.93100000000000005</v>
      </c>
      <c r="U52" s="1156">
        <v>532474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0.90900000000000003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0.91700000000000004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0.88900000000000001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0.89100000000000001</v>
      </c>
      <c r="U54" s="1156">
        <v>470513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0.92900000000000005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0.89800000000000002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0.84099999999999997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0.875</v>
      </c>
      <c r="U56" s="1155">
        <v>465601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0.88500000000000001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0.89100000000000001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1.077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0.89300000000000002</v>
      </c>
      <c r="U58" s="1156">
        <v>477246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0.86199999999999999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0.89300000000000002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0.79200000000000004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0.86099999999999999</v>
      </c>
      <c r="U60" s="1156">
        <v>426524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0.86299999999999999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0.876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0.89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0.90700000000000003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0.78400000000000003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0.85</v>
      </c>
      <c r="U63" s="1156">
        <v>419901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0.89100000000000001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0.85199999999999998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0.82799999999999996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0.83699999999999997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0.84599999999999997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0.84799999999999998</v>
      </c>
      <c r="U66" s="1156">
        <v>389838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0.873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0.84599999999999997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0.81299999999999994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0.85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0.83699999999999997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0.84699999999999998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1.198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0.98699999999999999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0.81899999999999995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0.84699999999999998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0.78400000000000003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0.85099999999999998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0.85799999999999998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0.86899999999999999</v>
      </c>
      <c r="U73" s="1156">
        <v>441201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0.83799999999999997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0.85199999999999998</v>
      </c>
      <c r="U74" s="1156">
        <v>407994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0.80900000000000005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0.88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0.90800000000000003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0.86799999999999999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0.84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0.85199999999999998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0.89100000000000001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0.89200000000000002</v>
      </c>
      <c r="U78" s="1156">
        <v>423686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0.88100000000000001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0.85599999999999998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0.748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0.78300000000000003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0.81299999999999994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0.82399999999999995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1.0469999999999999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0.85699999999999998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0.83599999999999997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0.86599999999999999</v>
      </c>
      <c r="U83" s="1156">
        <v>183522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0.85699999999999998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0.92900000000000005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0.86499999999999999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0.879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0.84799999999999998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0.86099999999999999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0.78600000000000003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0.85399999999999998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0.85399999999999998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0.81599999999999995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0.82799999999999996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0.84</v>
      </c>
      <c r="U89" s="1156">
        <v>357959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0.86399999999999999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0.86499999999999999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0.88700000000000001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0.86499999999999999</v>
      </c>
      <c r="U91" s="1157">
        <v>370667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0.81299999999999994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0.85099999999999998</v>
      </c>
      <c r="U92" s="1156">
        <v>370103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0.872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0.88600000000000001</v>
      </c>
      <c r="U93" s="1156">
        <v>370871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1.0840000000000001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0.88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0.85099999999999998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0.88400000000000001</v>
      </c>
      <c r="U95" s="1156">
        <v>359479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0.82599999999999996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0.89400000000000002</v>
      </c>
      <c r="U96" s="1156">
        <v>368857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0.83699999999999997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0.85399999999999998</v>
      </c>
      <c r="U97" s="1156">
        <v>368914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0.89400000000000002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0.90800000000000003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0.81200000000000006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0.88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0.95499999999999996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0.91200000000000003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0.92800000000000005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0.94199999999999995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0.93600000000000005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0.93799999999999994</v>
      </c>
      <c r="U102" s="1156">
        <v>399731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0.96299999999999997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0.94299999999999995</v>
      </c>
      <c r="U103" s="1156">
        <v>412963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0.93600000000000005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0.98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0.95099999999999996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0.96499999999999997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1.1599999999999999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0.93400000000000005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0.91900000000000004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0.95699999999999996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0.94499999999999995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1.0249999999999999</v>
      </c>
      <c r="U108" s="1156">
        <v>445529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0.95199999999999996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0.97899999999999998</v>
      </c>
      <c r="U109" s="1156">
        <v>426295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0.96099999999999997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0.97899999999999998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0.879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0.95</v>
      </c>
      <c r="U111" s="1156">
        <v>420162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1.1259999999999999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1.073</v>
      </c>
      <c r="U112" s="1156">
        <v>423808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0.96499999999999997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0.97899999999999998</v>
      </c>
      <c r="U113" s="1156">
        <v>436240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0.95399999999999996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0.95599999999999996</v>
      </c>
      <c r="U114" s="1156">
        <v>437048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0.97399999999999998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0.95799999999999996</v>
      </c>
      <c r="U115" s="1157">
        <v>449791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0.91300000000000003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0.95699999999999996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0.92800000000000005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0.94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1.173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0.93600000000000005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0.89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0.92800000000000005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0.82699999999999996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0.89900000000000002</v>
      </c>
      <c r="U120" s="1156">
        <v>443005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0.94899999999999995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0.97799999999999998</v>
      </c>
      <c r="U121" s="1156">
        <v>410773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0.88800000000000001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0.90700000000000003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0.86699999999999999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0.93600000000000005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0.94299999999999995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0.89600000000000002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0.91400000000000003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0.92800000000000005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0.91600000000000004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0.91800000000000004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0.92400000000000004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0.91</v>
      </c>
      <c r="U127" s="1156">
        <v>385064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0.86499999999999999</v>
      </c>
      <c r="K128" s="1155">
        <v>304572</v>
      </c>
      <c r="M128" s="857">
        <v>117.3</v>
      </c>
      <c r="N128" s="853">
        <v>3692.82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0.91</v>
      </c>
      <c r="U128" s="1155">
        <v>394261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0.89200000000000002</v>
      </c>
      <c r="K129" s="1156">
        <v>332218</v>
      </c>
      <c r="M129" s="847">
        <v>113.1</v>
      </c>
      <c r="N129" s="843">
        <v>3720.62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0.90100000000000002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1.18</v>
      </c>
      <c r="K130" s="1156">
        <v>432295</v>
      </c>
      <c r="M130" s="847">
        <v>117.8</v>
      </c>
      <c r="N130" s="843">
        <v>3714.87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0.93600000000000005</v>
      </c>
      <c r="U130" s="1156">
        <v>380181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0.86199999999999999</v>
      </c>
      <c r="K131" s="1156">
        <v>375019</v>
      </c>
      <c r="M131" s="847">
        <v>113.9</v>
      </c>
      <c r="N131" s="843">
        <v>3710.23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</v>
      </c>
      <c r="U131" s="1156">
        <v>368132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0.83499999999999996</v>
      </c>
      <c r="K132" s="1156">
        <v>314079</v>
      </c>
      <c r="M132" s="847">
        <v>116.4</v>
      </c>
      <c r="N132" s="843">
        <v>3610.7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0.90800000000000003</v>
      </c>
      <c r="U132" s="1156">
        <v>341220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0.874</v>
      </c>
      <c r="K133" s="1156">
        <v>388486</v>
      </c>
      <c r="M133" s="847">
        <v>113.1</v>
      </c>
      <c r="N133" s="843">
        <v>3718.1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0.90200000000000002</v>
      </c>
      <c r="U133" s="1156">
        <v>379655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0.90100000000000002</v>
      </c>
      <c r="K134" s="1156">
        <v>392776</v>
      </c>
      <c r="M134" s="847">
        <v>117.4</v>
      </c>
      <c r="N134" s="843">
        <v>3663.22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0.92300000000000004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0.86399999999999999</v>
      </c>
      <c r="K135" s="1156">
        <v>344768</v>
      </c>
      <c r="M135" s="847">
        <v>116.8</v>
      </c>
      <c r="N135" s="843">
        <v>3668.04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0.93400000000000005</v>
      </c>
      <c r="U135" s="1156">
        <v>364091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0.999</v>
      </c>
      <c r="K136" s="1156">
        <v>394095</v>
      </c>
      <c r="M136" s="847">
        <v>119.1</v>
      </c>
      <c r="N136" s="843">
        <v>3850.85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0.95099999999999996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0.88300000000000001</v>
      </c>
      <c r="K137" s="1156">
        <v>356084</v>
      </c>
      <c r="M137" s="847">
        <v>115.9</v>
      </c>
      <c r="N137" s="843">
        <v>3746.01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0.89600000000000002</v>
      </c>
      <c r="U137" s="1156">
        <v>335630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0.91700000000000004</v>
      </c>
      <c r="K138" s="1156">
        <v>363354</v>
      </c>
      <c r="M138" s="847">
        <v>115.8</v>
      </c>
      <c r="N138" s="843">
        <v>3740.74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0.91800000000000004</v>
      </c>
      <c r="U138" s="1156">
        <v>371102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0.92800000000000005</v>
      </c>
      <c r="K139" s="1157">
        <v>408656</v>
      </c>
      <c r="M139" s="852">
        <v>116.5</v>
      </c>
      <c r="N139" s="848">
        <v>3739.8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0.91300000000000003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0.873</v>
      </c>
      <c r="K140" s="1156">
        <v>277866</v>
      </c>
      <c r="M140" s="847">
        <v>115.4</v>
      </c>
      <c r="N140" s="843">
        <v>3695.66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0.92100000000000004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0.98399999999999999</v>
      </c>
      <c r="K141" s="1156">
        <v>360695</v>
      </c>
      <c r="M141" s="847">
        <v>121.1</v>
      </c>
      <c r="N141" s="843">
        <v>3766.73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0.99399999999999999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1.194</v>
      </c>
      <c r="K142" s="1156">
        <v>436039</v>
      </c>
      <c r="M142" s="847">
        <v>117.3</v>
      </c>
      <c r="N142" s="843">
        <v>3803.84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0.94299999999999995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0.93</v>
      </c>
      <c r="K143" s="1156">
        <v>357936</v>
      </c>
      <c r="M143" s="847">
        <v>123</v>
      </c>
      <c r="N143" s="843">
        <v>3747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0.97299999999999998</v>
      </c>
      <c r="U143" s="1156">
        <v>357788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0.87</v>
      </c>
      <c r="K144" s="1156">
        <v>346506</v>
      </c>
      <c r="M144" s="847">
        <v>118.5</v>
      </c>
      <c r="N144" s="843">
        <v>3779.97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0.94399999999999995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0.92900000000000005</v>
      </c>
      <c r="K145" s="1156">
        <v>396350</v>
      </c>
      <c r="M145" s="847">
        <v>118.8</v>
      </c>
      <c r="N145" s="843">
        <v>3794.68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0.95499999999999996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</v>
      </c>
      <c r="K146" s="1156">
        <v>377904</v>
      </c>
      <c r="M146" s="847">
        <v>117.4</v>
      </c>
      <c r="N146" s="843">
        <v>3791.44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0.92200000000000004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0.89400000000000002</v>
      </c>
      <c r="K147" s="1156">
        <v>386330</v>
      </c>
      <c r="M147" s="847">
        <v>118.5</v>
      </c>
      <c r="N147" s="843">
        <v>3809.56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0.97099999999999997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1.028</v>
      </c>
      <c r="K148" s="1156">
        <v>397633</v>
      </c>
      <c r="M148" s="847">
        <v>120.3</v>
      </c>
      <c r="N148" s="843">
        <v>3811.02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0.98299999999999998</v>
      </c>
      <c r="U148" s="1156">
        <v>381359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0.93600000000000005</v>
      </c>
      <c r="K149" s="1156">
        <v>392123</v>
      </c>
      <c r="M149" s="847">
        <v>118.4</v>
      </c>
      <c r="N149" s="843">
        <v>3796.98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0.95</v>
      </c>
      <c r="U149" s="1156">
        <v>372188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0.96399999999999997</v>
      </c>
      <c r="K150" s="1156">
        <v>367587</v>
      </c>
      <c r="M150" s="847">
        <v>120.2</v>
      </c>
      <c r="N150" s="843">
        <v>3803.51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0.96099999999999997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0.97299999999999998</v>
      </c>
      <c r="K151" s="1156">
        <v>390517</v>
      </c>
      <c r="M151" s="847">
        <v>119.8</v>
      </c>
      <c r="N151" s="843">
        <v>3819.84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0.95499999999999996</v>
      </c>
      <c r="U151" s="1156">
        <v>364868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0.88200000000000001</v>
      </c>
      <c r="K152" s="1155">
        <v>291576</v>
      </c>
      <c r="M152" s="857">
        <v>116.9</v>
      </c>
      <c r="N152" s="853">
        <v>3812.4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0.93500000000000005</v>
      </c>
      <c r="U152" s="1155">
        <v>366455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0.93</v>
      </c>
      <c r="K153" s="1156">
        <v>367269</v>
      </c>
      <c r="M153" s="847">
        <v>115.9</v>
      </c>
      <c r="N153" s="843">
        <v>3745.91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0.93899999999999995</v>
      </c>
      <c r="U153" s="1156">
        <v>387645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1.169</v>
      </c>
      <c r="K154" s="1156">
        <v>424185</v>
      </c>
      <c r="M154" s="847">
        <v>114.1</v>
      </c>
      <c r="N154" s="843">
        <v>3701.09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0.92400000000000004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0.86699999999999999</v>
      </c>
      <c r="K155" s="1156">
        <v>373065</v>
      </c>
      <c r="M155" s="847">
        <v>113.8</v>
      </c>
      <c r="N155" s="843">
        <v>3693.74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0.90700000000000003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0.83699999999999997</v>
      </c>
      <c r="K156" s="1156">
        <v>345550</v>
      </c>
      <c r="M156" s="847">
        <v>111.9</v>
      </c>
      <c r="N156" s="843">
        <v>3678.51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0.90600000000000003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0.88</v>
      </c>
      <c r="K157" s="1156">
        <v>363414</v>
      </c>
      <c r="M157" s="847">
        <v>112.5</v>
      </c>
      <c r="N157" s="843">
        <v>3654.42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</v>
      </c>
      <c r="U157" s="1156">
        <v>353987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0.86099999999999999</v>
      </c>
      <c r="K158" s="1156">
        <v>360986</v>
      </c>
      <c r="M158" s="847">
        <v>110.3</v>
      </c>
      <c r="N158" s="843">
        <v>3689.57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0.88100000000000001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0.77500000000000002</v>
      </c>
      <c r="K159" s="1156">
        <v>350759</v>
      </c>
      <c r="M159" s="847">
        <v>102.3</v>
      </c>
      <c r="N159" s="843">
        <v>3621.35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0.84799999999999998</v>
      </c>
      <c r="U159" s="1156">
        <v>354231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0.89</v>
      </c>
      <c r="K160" s="1156">
        <v>355589</v>
      </c>
      <c r="M160" s="847">
        <v>104</v>
      </c>
      <c r="N160" s="843">
        <v>3511.82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0.85799999999999998</v>
      </c>
      <c r="U160" s="1156">
        <v>352037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0.86299999999999999</v>
      </c>
      <c r="K161" s="1156">
        <v>401436</v>
      </c>
      <c r="M161" s="847">
        <v>106.6</v>
      </c>
      <c r="N161" s="843">
        <v>3554.95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0.875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0.873</v>
      </c>
      <c r="K162" s="1156">
        <v>338809</v>
      </c>
      <c r="M162" s="847">
        <v>105.4</v>
      </c>
      <c r="N162" s="843">
        <v>3545.79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0.86399999999999999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0.84299999999999997</v>
      </c>
      <c r="K163" s="1157">
        <v>378024</v>
      </c>
      <c r="M163" s="852">
        <v>103.8</v>
      </c>
      <c r="N163" s="848">
        <v>3529.64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0.82199999999999995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0.84299999999999997</v>
      </c>
      <c r="K164" s="1156">
        <v>302907</v>
      </c>
      <c r="M164" s="847">
        <v>105.1</v>
      </c>
      <c r="N164" s="843">
        <v>3513.39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0.89500000000000002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0.90400000000000003</v>
      </c>
      <c r="K165" s="1156">
        <v>364197</v>
      </c>
      <c r="M165" s="847">
        <v>106.1</v>
      </c>
      <c r="N165" s="843">
        <v>3549.19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0.91500000000000004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1.1970000000000001</v>
      </c>
      <c r="K166" s="1156">
        <v>431187</v>
      </c>
      <c r="M166" s="847">
        <v>108.8</v>
      </c>
      <c r="N166" s="843">
        <v>3515.96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0.95299999999999996</v>
      </c>
      <c r="U166" s="1156">
        <v>381631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0.88200000000000001</v>
      </c>
      <c r="K167" s="1156">
        <v>425124</v>
      </c>
      <c r="M167" s="847">
        <v>107.4</v>
      </c>
      <c r="N167" s="843">
        <v>3558.3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0.92200000000000004</v>
      </c>
      <c r="U167" s="1156">
        <v>415456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0.88400000000000001</v>
      </c>
      <c r="K168" s="1156">
        <v>364897</v>
      </c>
      <c r="M168" s="847">
        <v>108</v>
      </c>
      <c r="N168" s="843">
        <v>3570.46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0.95399999999999996</v>
      </c>
      <c r="U168" s="1156">
        <v>383757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0.92800000000000005</v>
      </c>
      <c r="K169" s="1156">
        <v>382066</v>
      </c>
      <c r="M169" s="847">
        <v>110.2</v>
      </c>
      <c r="N169" s="843">
        <v>3546.64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0.94199999999999995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0.96399999999999997</v>
      </c>
      <c r="K170" s="1156">
        <v>402718</v>
      </c>
      <c r="M170" s="847">
        <v>112.4</v>
      </c>
      <c r="N170" s="843">
        <v>3698.23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0.98399999999999999</v>
      </c>
      <c r="U170" s="1156">
        <v>390192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</v>
      </c>
      <c r="K171" s="1156">
        <v>358744</v>
      </c>
      <c r="M171" s="847">
        <v>112.5</v>
      </c>
      <c r="N171" s="843">
        <v>3620.49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0.99199999999999999</v>
      </c>
      <c r="U171" s="1156">
        <v>364869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0.97299999999999998</v>
      </c>
      <c r="K172" s="1156">
        <v>382272</v>
      </c>
      <c r="M172" s="847">
        <v>108.1</v>
      </c>
      <c r="N172" s="843">
        <v>3585.79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0.94499999999999995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1.01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1.022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0.999</v>
      </c>
      <c r="K174" s="1156">
        <v>391614</v>
      </c>
      <c r="M174" s="847">
        <v>114.9</v>
      </c>
      <c r="N174" s="843">
        <v>3595.82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0.98199999999999998</v>
      </c>
      <c r="U174" s="1156">
        <v>402864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1.073</v>
      </c>
      <c r="K175" s="1156">
        <v>414244</v>
      </c>
      <c r="M175" s="847">
        <v>118.3</v>
      </c>
      <c r="N175" s="843">
        <v>3575.1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1.04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1.008</v>
      </c>
      <c r="K176" s="1155">
        <v>324648</v>
      </c>
      <c r="M176" s="857">
        <v>120.1</v>
      </c>
      <c r="N176" s="853">
        <v>3585.03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1.071</v>
      </c>
      <c r="U176" s="1155">
        <v>396519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1.042</v>
      </c>
      <c r="K177" s="1156">
        <v>380666</v>
      </c>
      <c r="M177" s="847">
        <v>119.4</v>
      </c>
      <c r="N177" s="843">
        <v>3570.46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1.06</v>
      </c>
      <c r="U177" s="1156">
        <v>394769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1.3180000000000001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1.0580000000000001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1.0069999999999999</v>
      </c>
      <c r="K179" s="1156">
        <v>417182</v>
      </c>
      <c r="M179" s="847">
        <v>116.8</v>
      </c>
      <c r="N179" s="843">
        <v>3606.3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1.052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1.01</v>
      </c>
      <c r="K180" s="1156">
        <v>372798</v>
      </c>
      <c r="M180" s="847">
        <v>119.3</v>
      </c>
      <c r="N180" s="843">
        <v>3599.76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1.0880000000000001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1.077</v>
      </c>
      <c r="K181" s="1156">
        <v>366760</v>
      </c>
      <c r="M181" s="847">
        <v>120.2</v>
      </c>
      <c r="N181" s="843">
        <v>3519.39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1.083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1.0740000000000001</v>
      </c>
      <c r="K182" s="1156">
        <v>401744</v>
      </c>
      <c r="M182" s="847">
        <v>118.5</v>
      </c>
      <c r="N182" s="843">
        <v>3448.07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1.0960000000000001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0.97299999999999998</v>
      </c>
      <c r="K183" s="1156">
        <v>374798</v>
      </c>
      <c r="M183" s="847">
        <v>115.9</v>
      </c>
      <c r="N183" s="843">
        <v>3480.53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1.0740000000000001</v>
      </c>
      <c r="U183" s="1156">
        <v>385846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1.1279999999999999</v>
      </c>
      <c r="K184" s="1156">
        <v>407313</v>
      </c>
      <c r="M184" s="847">
        <v>117.7</v>
      </c>
      <c r="N184" s="843">
        <v>3555.75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1.105</v>
      </c>
      <c r="U184" s="1156">
        <v>398276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1.177</v>
      </c>
      <c r="K185" s="1156">
        <v>426387</v>
      </c>
      <c r="M185" s="847">
        <v>123.8</v>
      </c>
      <c r="N185" s="843">
        <v>3530.31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1.1890000000000001</v>
      </c>
      <c r="U185" s="1156">
        <v>393101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1.1579999999999999</v>
      </c>
      <c r="K186" s="1156">
        <v>376609</v>
      </c>
      <c r="M186" s="847">
        <v>120.7</v>
      </c>
      <c r="N186" s="843">
        <v>3555.62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1.1319999999999999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1.3029999999999999</v>
      </c>
      <c r="K187" s="1157">
        <v>443221</v>
      </c>
      <c r="M187" s="852">
        <v>122</v>
      </c>
      <c r="N187" s="848">
        <v>3565.28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1.254</v>
      </c>
      <c r="U187" s="1157">
        <v>412845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1.0029999999999999</v>
      </c>
      <c r="K188" s="1156">
        <v>341987</v>
      </c>
      <c r="M188" s="847">
        <v>122.8</v>
      </c>
      <c r="N188" s="843">
        <v>3604.14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1.0669999999999999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1.05</v>
      </c>
      <c r="K189" s="1156">
        <v>413722</v>
      </c>
      <c r="M189" s="847">
        <v>123.1</v>
      </c>
      <c r="N189" s="843">
        <v>3581.7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1.073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1.325</v>
      </c>
      <c r="K190" s="1156">
        <v>479890</v>
      </c>
      <c r="M190" s="847">
        <v>119.6</v>
      </c>
      <c r="N190" s="843">
        <v>3623.16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1.077</v>
      </c>
      <c r="U190" s="1156">
        <v>422271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1.0469999999999999</v>
      </c>
      <c r="K191" s="1156">
        <v>444088</v>
      </c>
      <c r="M191" s="847">
        <v>123.6</v>
      </c>
      <c r="N191" s="843">
        <v>3611.23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1.0940000000000001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0.98</v>
      </c>
      <c r="K192" s="1156">
        <v>400628</v>
      </c>
      <c r="M192" s="847">
        <v>124.6</v>
      </c>
      <c r="N192" s="843">
        <v>3706.99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1.0509999999999999</v>
      </c>
      <c r="U192" s="1156">
        <v>434940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1.1000000000000001</v>
      </c>
      <c r="K193" s="1156">
        <v>469294</v>
      </c>
      <c r="M193" s="847">
        <v>122.5</v>
      </c>
      <c r="N193" s="843">
        <v>3674.86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1.097</v>
      </c>
      <c r="U193" s="1156">
        <v>458570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1.1000000000000001</v>
      </c>
      <c r="K194" s="1156">
        <v>467998</v>
      </c>
      <c r="M194" s="847">
        <v>127.9</v>
      </c>
      <c r="N194" s="843">
        <v>3693.37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1.1220000000000001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0.97</v>
      </c>
      <c r="K195" s="1156">
        <v>446453</v>
      </c>
      <c r="M195" s="847">
        <v>121.8</v>
      </c>
      <c r="N195" s="843">
        <v>3604.49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1.0629999999999999</v>
      </c>
      <c r="U195" s="1156">
        <v>464537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1.093</v>
      </c>
      <c r="K196" s="1156">
        <v>463056</v>
      </c>
      <c r="M196" s="847">
        <v>122.8</v>
      </c>
      <c r="N196" s="843">
        <v>3657.9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1.075</v>
      </c>
      <c r="U196" s="1156">
        <v>445723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1.0760000000000001</v>
      </c>
      <c r="K197" s="1156">
        <v>492235</v>
      </c>
      <c r="M197" s="847">
        <v>124.6</v>
      </c>
      <c r="N197" s="843">
        <v>3672.97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1.0860000000000001</v>
      </c>
      <c r="U197" s="1156">
        <v>468910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1.1639999999999999</v>
      </c>
      <c r="K198" s="1156">
        <v>477027</v>
      </c>
      <c r="M198" s="847">
        <v>126.6</v>
      </c>
      <c r="N198" s="843">
        <v>3646.8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1.1339999999999999</v>
      </c>
      <c r="U198" s="1156">
        <v>494201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1.1830000000000001</v>
      </c>
      <c r="K199" s="1156">
        <v>505740</v>
      </c>
      <c r="M199" s="847">
        <v>125.5</v>
      </c>
      <c r="N199" s="843">
        <v>3633.93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1.137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1.0609999999999999</v>
      </c>
      <c r="K200" s="1155">
        <v>411777</v>
      </c>
      <c r="M200" s="857">
        <v>123.5</v>
      </c>
      <c r="N200" s="853">
        <v>3650.3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1.1319999999999999</v>
      </c>
      <c r="U200" s="1155">
        <v>514721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1.095</v>
      </c>
      <c r="K201" s="1156">
        <v>439058</v>
      </c>
      <c r="M201" s="847">
        <v>123.7</v>
      </c>
      <c r="N201" s="843">
        <v>3646.35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1.121</v>
      </c>
      <c r="U201" s="1156">
        <v>457508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1.393</v>
      </c>
      <c r="K202" s="1156">
        <v>520571</v>
      </c>
      <c r="M202" s="847">
        <v>122.8</v>
      </c>
      <c r="N202" s="843">
        <v>3659.99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1.1499999999999999</v>
      </c>
      <c r="U202" s="1156">
        <v>457438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1.115</v>
      </c>
      <c r="K203" s="1156">
        <v>490335</v>
      </c>
      <c r="M203" s="847">
        <v>130.9</v>
      </c>
      <c r="N203" s="843">
        <v>3696.39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1.163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0.86499999999999999</v>
      </c>
      <c r="K204" s="1156">
        <v>447175</v>
      </c>
      <c r="M204" s="847">
        <v>122.5</v>
      </c>
      <c r="N204" s="843">
        <v>3617.16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0.92500000000000004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1.1419999999999999</v>
      </c>
      <c r="K205" s="1156">
        <v>477342</v>
      </c>
      <c r="M205" s="847">
        <v>124.6</v>
      </c>
      <c r="N205" s="843">
        <v>3662.62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1.1299999999999999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1.0960000000000001</v>
      </c>
      <c r="K206" s="1156">
        <v>485842</v>
      </c>
      <c r="M206" s="847">
        <v>124.7</v>
      </c>
      <c r="N206" s="843">
        <v>3633.68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1.1140000000000001</v>
      </c>
      <c r="U206" s="1156">
        <v>476812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1.1140000000000001</v>
      </c>
      <c r="K207" s="1156">
        <v>473957</v>
      </c>
      <c r="M207" s="847">
        <v>133.69999999999999</v>
      </c>
      <c r="N207" s="843">
        <v>3661.24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1.2090000000000001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1.17</v>
      </c>
      <c r="K208" s="1156">
        <v>515089</v>
      </c>
      <c r="M208" s="847">
        <v>126.7</v>
      </c>
      <c r="N208" s="843">
        <v>3677.59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1.1479999999999999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1.1379999999999999</v>
      </c>
      <c r="K209" s="1156">
        <v>496607</v>
      </c>
      <c r="M209" s="847">
        <v>127.9</v>
      </c>
      <c r="N209" s="843">
        <v>3616.64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1.1499999999999999</v>
      </c>
      <c r="U209" s="1156">
        <v>484300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1.1839999999999999</v>
      </c>
      <c r="K210" s="1156">
        <v>482582</v>
      </c>
      <c r="M210" s="847">
        <v>129</v>
      </c>
      <c r="N210" s="843">
        <v>3655.2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1.155</v>
      </c>
      <c r="U210" s="1156">
        <v>489164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1.2390000000000001</v>
      </c>
      <c r="K211" s="1157">
        <v>542499</v>
      </c>
      <c r="M211" s="852">
        <v>129.4</v>
      </c>
      <c r="N211" s="848">
        <v>3727.58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1.1930000000000001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1.1499999999999999</v>
      </c>
      <c r="K212" s="1156">
        <v>405566</v>
      </c>
      <c r="M212" s="847">
        <v>130.5</v>
      </c>
      <c r="N212" s="843">
        <v>3737.69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1.2310000000000001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1.1879999999999999</v>
      </c>
      <c r="K213" s="1156">
        <v>498660</v>
      </c>
      <c r="M213" s="847">
        <v>131</v>
      </c>
      <c r="N213" s="843">
        <v>3720.76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1.216</v>
      </c>
      <c r="U213" s="1156">
        <v>523030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1.52</v>
      </c>
      <c r="K214" s="1156">
        <v>594528</v>
      </c>
      <c r="M214" s="847">
        <v>133.1</v>
      </c>
      <c r="N214" s="843">
        <v>3716.98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1.2769999999999999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1.19</v>
      </c>
      <c r="K215" s="1156">
        <v>502556</v>
      </c>
      <c r="M215" s="847">
        <v>137.69999999999999</v>
      </c>
      <c r="N215" s="843">
        <v>3688.14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1.2390000000000001</v>
      </c>
      <c r="U215" s="1156">
        <v>513879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1.2170000000000001</v>
      </c>
      <c r="K216" s="1156">
        <v>499016</v>
      </c>
      <c r="M216" s="847">
        <v>140.1</v>
      </c>
      <c r="N216" s="843">
        <v>3661.96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</v>
      </c>
      <c r="U216" s="1156">
        <v>523126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1.345</v>
      </c>
      <c r="K217" s="1156">
        <v>553930</v>
      </c>
      <c r="M217" s="847">
        <v>145.30000000000001</v>
      </c>
      <c r="N217" s="843">
        <v>3817.19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1.3220000000000001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1.256</v>
      </c>
      <c r="K218" s="1156">
        <v>541590</v>
      </c>
      <c r="M218" s="847">
        <v>140.69999999999999</v>
      </c>
      <c r="N218" s="843">
        <v>3825.57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1.2709999999999999</v>
      </c>
      <c r="U218" s="1156">
        <v>537082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1.2090000000000001</v>
      </c>
      <c r="K219" s="1156">
        <v>555053</v>
      </c>
      <c r="M219" s="847">
        <v>142.1</v>
      </c>
      <c r="N219" s="843">
        <v>3887.49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1.298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1.3380000000000001</v>
      </c>
      <c r="K220" s="1156">
        <v>568702</v>
      </c>
      <c r="M220" s="847">
        <v>142.1</v>
      </c>
      <c r="N220" s="843">
        <v>3782.43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1.3069999999999999</v>
      </c>
      <c r="U220" s="1156">
        <v>542134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1.278</v>
      </c>
      <c r="K221" s="1156">
        <v>555926</v>
      </c>
      <c r="M221" s="847">
        <v>138.30000000000001</v>
      </c>
      <c r="N221" s="843">
        <v>3889.19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1.3180000000000001</v>
      </c>
      <c r="K222" s="1156">
        <v>541407</v>
      </c>
      <c r="M222" s="847">
        <v>137.5</v>
      </c>
      <c r="N222" s="843">
        <v>3884.64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1.294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1.349</v>
      </c>
      <c r="K223" s="1156">
        <v>592180</v>
      </c>
      <c r="M223" s="847">
        <v>138.30000000000001</v>
      </c>
      <c r="N223" s="843">
        <v>3831.91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1.3049999999999999</v>
      </c>
      <c r="U223" s="1156">
        <v>558409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1.161</v>
      </c>
      <c r="K224" s="1155">
        <v>459892</v>
      </c>
      <c r="M224" s="857">
        <v>133.69999999999999</v>
      </c>
      <c r="N224" s="853">
        <v>3807.39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1.2450000000000001</v>
      </c>
      <c r="U224" s="1155">
        <v>552616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1.258</v>
      </c>
      <c r="K225" s="1156">
        <v>526820</v>
      </c>
      <c r="M225" s="847">
        <v>145.5</v>
      </c>
      <c r="N225" s="843">
        <v>3828.26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1.2869999999999999</v>
      </c>
      <c r="U225" s="1156">
        <v>556238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1.4490000000000001</v>
      </c>
      <c r="K226" s="1156">
        <v>653967</v>
      </c>
      <c r="M226" s="847">
        <v>135.6</v>
      </c>
      <c r="N226" s="843">
        <v>3893.99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1.234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1.2190000000000001</v>
      </c>
      <c r="K227" s="1156">
        <v>545867</v>
      </c>
      <c r="M227" s="847">
        <v>141.19999999999999</v>
      </c>
      <c r="N227" s="843">
        <v>3889.48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1.2689999999999999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1.1919999999999999</v>
      </c>
      <c r="K228" s="1156">
        <v>552340</v>
      </c>
      <c r="M228" s="847">
        <v>138.1</v>
      </c>
      <c r="N228" s="843">
        <v>3832.09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1.274</v>
      </c>
      <c r="U228" s="1156">
        <v>572511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1.212</v>
      </c>
      <c r="K229" s="1156">
        <v>604471</v>
      </c>
      <c r="M229" s="847">
        <v>136.19999999999999</v>
      </c>
      <c r="N229" s="843">
        <v>3804.28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1.18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1.2390000000000001</v>
      </c>
      <c r="K230" s="1156">
        <v>602321</v>
      </c>
      <c r="M230" s="847">
        <v>138.1</v>
      </c>
      <c r="N230" s="843">
        <v>3785.7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1.2470000000000001</v>
      </c>
      <c r="U230" s="1156">
        <v>594256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</v>
      </c>
      <c r="K231" s="1156">
        <v>592434</v>
      </c>
      <c r="M231" s="847">
        <v>141.80000000000001</v>
      </c>
      <c r="N231" s="843">
        <v>3860.6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1.278</v>
      </c>
      <c r="U231" s="1156">
        <v>588238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1.218</v>
      </c>
      <c r="K232" s="1156">
        <v>605308</v>
      </c>
      <c r="M232" s="847">
        <v>135.4</v>
      </c>
      <c r="N232" s="843">
        <v>3872.08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1.18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1.2370000000000001</v>
      </c>
      <c r="K233" s="1156">
        <v>616871</v>
      </c>
      <c r="M233" s="847">
        <v>135.69999999999999</v>
      </c>
      <c r="N233" s="843">
        <v>3879.6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1.25</v>
      </c>
      <c r="U233" s="1156">
        <v>591266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1.266</v>
      </c>
      <c r="K234" s="1156">
        <v>593500</v>
      </c>
      <c r="M234" s="847">
        <v>133.1</v>
      </c>
      <c r="N234" s="843">
        <v>3934.79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1.2549999999999999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1.252</v>
      </c>
      <c r="K235" s="1157">
        <v>634915</v>
      </c>
      <c r="M235" s="852">
        <v>132.9</v>
      </c>
      <c r="N235" s="848">
        <v>3981.36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1.214</v>
      </c>
      <c r="U235" s="1157">
        <v>609628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1.1579999999999999</v>
      </c>
      <c r="K236" s="1156">
        <v>490534</v>
      </c>
      <c r="M236" s="847">
        <v>133.6</v>
      </c>
      <c r="N236" s="843">
        <v>3968.53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1.2430000000000001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1.248</v>
      </c>
      <c r="K237" s="1156">
        <v>573901</v>
      </c>
      <c r="M237" s="847">
        <v>133.30000000000001</v>
      </c>
      <c r="N237" s="843">
        <v>4011.92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1.274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1.399</v>
      </c>
      <c r="K238" s="1156">
        <v>649999</v>
      </c>
      <c r="M238" s="847">
        <v>126.3</v>
      </c>
      <c r="N238" s="843">
        <v>3943.33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1.2050000000000001</v>
      </c>
      <c r="U238" s="1156">
        <v>594274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1.1850000000000001</v>
      </c>
      <c r="K239" s="1156">
        <v>572790</v>
      </c>
      <c r="M239" s="847">
        <v>131.80000000000001</v>
      </c>
      <c r="N239" s="843">
        <v>3960.16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1.234</v>
      </c>
      <c r="U239" s="1156">
        <v>568878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1.1639999999999999</v>
      </c>
      <c r="K240" s="1156">
        <v>570904</v>
      </c>
      <c r="M240" s="847">
        <v>131.1</v>
      </c>
      <c r="N240" s="843">
        <v>4093.42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1.246</v>
      </c>
      <c r="U240" s="1156">
        <v>587343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1.26</v>
      </c>
      <c r="K241" s="1156">
        <v>598442</v>
      </c>
      <c r="M241" s="847">
        <v>129.30000000000001</v>
      </c>
      <c r="N241" s="843">
        <v>3998.93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1.216</v>
      </c>
      <c r="U241" s="1156">
        <v>599309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1.2909999999999999</v>
      </c>
      <c r="K242" s="1156">
        <v>637021</v>
      </c>
      <c r="M242" s="847">
        <v>132</v>
      </c>
      <c r="N242" s="843">
        <v>4016.79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1.296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1.1659999999999999</v>
      </c>
      <c r="K243" s="1156">
        <v>588836</v>
      </c>
      <c r="M243" s="847">
        <v>125.5</v>
      </c>
      <c r="N243" s="843">
        <v>3912.31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1.2350000000000001</v>
      </c>
      <c r="U243" s="1156">
        <v>600571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1.302</v>
      </c>
      <c r="K244" s="1156">
        <v>649982</v>
      </c>
      <c r="M244" s="847">
        <v>123.5</v>
      </c>
      <c r="N244" s="843">
        <v>3960.33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1.2569999999999999</v>
      </c>
      <c r="U244" s="1156">
        <v>635812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1.25</v>
      </c>
      <c r="K245" s="1156">
        <v>608430</v>
      </c>
      <c r="M245" s="847">
        <v>127.3</v>
      </c>
      <c r="N245" s="843">
        <v>3940.96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1.266</v>
      </c>
      <c r="U245" s="1156">
        <v>578973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1.1279999999999999</v>
      </c>
      <c r="K246" s="1156">
        <v>476775</v>
      </c>
      <c r="M246" s="847">
        <v>118.3</v>
      </c>
      <c r="N246" s="843">
        <v>3833.57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1.125</v>
      </c>
      <c r="U246" s="1156">
        <v>497745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1.149</v>
      </c>
      <c r="K247" s="1156">
        <v>501322</v>
      </c>
      <c r="M247" s="847">
        <v>111.9</v>
      </c>
      <c r="N247" s="843">
        <v>3554.27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1.1160000000000001</v>
      </c>
      <c r="U247" s="1156">
        <v>469401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</v>
      </c>
      <c r="K248" s="1155">
        <v>340981</v>
      </c>
      <c r="M248" s="857">
        <v>103.1</v>
      </c>
      <c r="N248" s="853">
        <v>3356.32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0.96499999999999997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0.91800000000000004</v>
      </c>
      <c r="K249" s="1156">
        <v>369253</v>
      </c>
      <c r="M249" s="847">
        <v>100</v>
      </c>
      <c r="N249" s="843">
        <v>3188.71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0.93300000000000005</v>
      </c>
      <c r="U249" s="1156">
        <v>390433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1.224</v>
      </c>
      <c r="K250" s="1156">
        <v>413933</v>
      </c>
      <c r="M250" s="847">
        <v>105.3</v>
      </c>
      <c r="N250" s="843">
        <v>3160.15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1.0609999999999999</v>
      </c>
      <c r="U250" s="1156">
        <v>378826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0.94499999999999995</v>
      </c>
      <c r="K251" s="1156">
        <v>393717</v>
      </c>
      <c r="M251" s="847">
        <v>101.7</v>
      </c>
      <c r="N251" s="843">
        <v>3293.78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0.98599999999999999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0.88200000000000001</v>
      </c>
      <c r="K252" s="1156">
        <v>384342</v>
      </c>
      <c r="M252" s="847">
        <v>100.6</v>
      </c>
      <c r="N252" s="843">
        <v>3346.79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0.94699999999999995</v>
      </c>
      <c r="U252" s="1156">
        <v>400052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1.056</v>
      </c>
      <c r="K253" s="1156">
        <v>401265</v>
      </c>
      <c r="M253" s="847">
        <v>102.9</v>
      </c>
      <c r="N253" s="843">
        <v>3423.82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1.0109999999999999</v>
      </c>
      <c r="U253" s="1156">
        <v>393041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1.01</v>
      </c>
      <c r="K254" s="1156">
        <v>407593</v>
      </c>
      <c r="M254" s="847">
        <v>101.9</v>
      </c>
      <c r="N254" s="843">
        <v>3520.34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1.014</v>
      </c>
      <c r="U254" s="1156">
        <v>385164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0.95199999999999996</v>
      </c>
      <c r="K255" s="1156">
        <v>398902</v>
      </c>
      <c r="M255" s="847">
        <v>103.5</v>
      </c>
      <c r="N255" s="843">
        <v>3499.52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1.006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1.077</v>
      </c>
      <c r="K256" s="1156">
        <v>417040</v>
      </c>
      <c r="M256" s="847">
        <v>104.2</v>
      </c>
      <c r="N256" s="843">
        <v>3519.84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1.0349999999999999</v>
      </c>
      <c r="U256" s="1156">
        <v>405508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1.052</v>
      </c>
      <c r="K257" s="1156">
        <v>439107</v>
      </c>
      <c r="M257" s="847">
        <v>106.2</v>
      </c>
      <c r="N257" s="843">
        <v>3640.35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1.071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1.0760000000000001</v>
      </c>
      <c r="K258" s="1156">
        <v>409737</v>
      </c>
      <c r="M258" s="847">
        <v>109.3</v>
      </c>
      <c r="N258" s="843">
        <v>3691.9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1.08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1.1399999999999999</v>
      </c>
      <c r="K259" s="1157">
        <v>456217</v>
      </c>
      <c r="M259" s="852">
        <v>110.1</v>
      </c>
      <c r="N259" s="848">
        <v>3691.58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1.1060000000000001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1.0209999999999999</v>
      </c>
      <c r="K260" s="1156">
        <v>393576</v>
      </c>
      <c r="M260" s="847">
        <v>113.7</v>
      </c>
      <c r="N260" s="843">
        <v>3749.19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1.0920000000000001</v>
      </c>
      <c r="U260" s="1156">
        <v>472059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1.073</v>
      </c>
      <c r="K261" s="1156">
        <v>419545</v>
      </c>
      <c r="M261" s="847">
        <v>114.3</v>
      </c>
      <c r="N261" s="843">
        <v>3739.22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1.0880000000000001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1.2809999999999999</v>
      </c>
      <c r="K262" s="1156">
        <v>520018</v>
      </c>
      <c r="M262" s="847">
        <v>107.3</v>
      </c>
      <c r="N262" s="843">
        <v>3808.18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1.109</v>
      </c>
      <c r="U262" s="1156">
        <v>462304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1.0840000000000001</v>
      </c>
      <c r="K263" s="1156">
        <v>511434</v>
      </c>
      <c r="M263" s="847">
        <v>113.6</v>
      </c>
      <c r="N263" s="843">
        <v>3825.81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1.133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1.0329999999999999</v>
      </c>
      <c r="K264" s="1156">
        <v>472190</v>
      </c>
      <c r="M264" s="847">
        <v>115.2</v>
      </c>
      <c r="N264" s="843">
        <v>3879.58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1.1100000000000001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1.2290000000000001</v>
      </c>
      <c r="K265" s="1156">
        <v>485547</v>
      </c>
      <c r="M265" s="847">
        <v>117.2</v>
      </c>
      <c r="N265" s="843">
        <v>3903.17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1.173</v>
      </c>
      <c r="U265" s="1156">
        <v>467663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1.135</v>
      </c>
      <c r="K266" s="1156">
        <v>530351</v>
      </c>
      <c r="M266" s="847">
        <v>116.6</v>
      </c>
      <c r="N266" s="843">
        <v>3911.12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1.1419999999999999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1.101</v>
      </c>
      <c r="K267" s="1156">
        <v>468160</v>
      </c>
      <c r="M267" s="847">
        <v>118.2</v>
      </c>
      <c r="N267" s="843">
        <v>4000.76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1.165</v>
      </c>
      <c r="U267" s="1156">
        <v>489270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1.2370000000000001</v>
      </c>
      <c r="K268" s="1156">
        <v>499392</v>
      </c>
      <c r="M268" s="847">
        <v>118.8</v>
      </c>
      <c r="N268" s="843">
        <v>4014.4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1.1890000000000001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1.141</v>
      </c>
      <c r="K269" s="1156">
        <v>517194</v>
      </c>
      <c r="M269" s="847">
        <v>120</v>
      </c>
      <c r="N269" s="843">
        <v>3937.91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1.1659999999999999</v>
      </c>
      <c r="U269" s="1156">
        <v>506900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1.167</v>
      </c>
      <c r="K270" s="1156">
        <v>464068</v>
      </c>
      <c r="M270" s="847">
        <v>117.5</v>
      </c>
      <c r="N270" s="843">
        <v>3946.65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1.175</v>
      </c>
      <c r="U270" s="1156">
        <v>489013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1.252</v>
      </c>
      <c r="K271" s="1156">
        <v>561828</v>
      </c>
      <c r="M271" s="847">
        <v>120.4</v>
      </c>
      <c r="N271" s="843">
        <v>3944.97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1.2110000000000001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1.0760000000000001</v>
      </c>
      <c r="K272" s="1155">
        <v>418699</v>
      </c>
      <c r="M272" s="857">
        <v>117.3</v>
      </c>
      <c r="N272" s="853">
        <v>4034.99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1.1439999999999999</v>
      </c>
      <c r="U272" s="1155">
        <v>509243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1.2130000000000001</v>
      </c>
      <c r="K273" s="1156">
        <v>512049</v>
      </c>
      <c r="M273" s="847">
        <v>130.69999999999999</v>
      </c>
      <c r="N273" s="843">
        <v>3991.35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1.23</v>
      </c>
      <c r="U273" s="1156">
        <v>533509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1.391</v>
      </c>
      <c r="K274" s="1156">
        <v>591979</v>
      </c>
      <c r="M274" s="847">
        <v>118.5</v>
      </c>
      <c r="N274" s="843">
        <v>4020.35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1.1990000000000001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1.135</v>
      </c>
      <c r="K275" s="1156">
        <v>534593</v>
      </c>
      <c r="M275" s="847">
        <v>123.2</v>
      </c>
      <c r="N275" s="843">
        <v>3967.72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1.19</v>
      </c>
      <c r="U275" s="1156">
        <v>511685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1.119</v>
      </c>
      <c r="K276" s="1156">
        <v>484130</v>
      </c>
      <c r="M276" s="847">
        <v>125.3</v>
      </c>
      <c r="N276" s="843">
        <v>3932.75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1.1990000000000001</v>
      </c>
      <c r="U276" s="1156">
        <v>510991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1.276</v>
      </c>
      <c r="K277" s="1156">
        <v>536506</v>
      </c>
      <c r="M277" s="847">
        <v>123.5</v>
      </c>
      <c r="N277" s="843">
        <v>3953.67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1.2190000000000001</v>
      </c>
      <c r="U277" s="1156">
        <v>517692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1.1659999999999999</v>
      </c>
      <c r="K278" s="1156">
        <v>526965</v>
      </c>
      <c r="M278" s="847">
        <v>122.7</v>
      </c>
      <c r="N278" s="843">
        <v>3876.74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1.1779999999999999</v>
      </c>
      <c r="U278" s="1156">
        <v>514437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1.135</v>
      </c>
      <c r="K279" s="1156">
        <v>487536</v>
      </c>
      <c r="M279" s="847">
        <v>121.6</v>
      </c>
      <c r="N279" s="843">
        <v>3930.33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1.206</v>
      </c>
      <c r="U279" s="1156">
        <v>497392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1.2150000000000001</v>
      </c>
      <c r="K280" s="1156">
        <v>514768</v>
      </c>
      <c r="M280" s="847">
        <v>117.1</v>
      </c>
      <c r="N280" s="843">
        <v>3893.02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1.169</v>
      </c>
      <c r="U280" s="1156">
        <v>510322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1.145</v>
      </c>
      <c r="K281" s="1156">
        <v>512761</v>
      </c>
      <c r="M281" s="847">
        <v>122.4</v>
      </c>
      <c r="N281" s="843">
        <v>3863.13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1.1719999999999999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1.198</v>
      </c>
      <c r="K282" s="1156">
        <v>474680</v>
      </c>
      <c r="M282" s="847">
        <v>122.4</v>
      </c>
      <c r="N282" s="843">
        <v>3918.5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1.212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1.222</v>
      </c>
      <c r="K283" s="1157">
        <v>537752</v>
      </c>
      <c r="M283" s="852">
        <v>120.5</v>
      </c>
      <c r="N283" s="848">
        <v>3908.23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1.177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1.109</v>
      </c>
      <c r="K284" s="1156">
        <v>380184</v>
      </c>
      <c r="M284" s="847">
        <v>123.2</v>
      </c>
      <c r="N284" s="843">
        <v>3803.67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1.171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1.1759999999999999</v>
      </c>
      <c r="K285" s="1156">
        <v>505277</v>
      </c>
      <c r="M285" s="847">
        <v>121.3</v>
      </c>
      <c r="N285" s="843">
        <v>3815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1.1930000000000001</v>
      </c>
      <c r="U285" s="1156">
        <v>500938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1.3440000000000001</v>
      </c>
      <c r="K286" s="1156">
        <v>555447</v>
      </c>
      <c r="M286" s="847">
        <v>118.7</v>
      </c>
      <c r="N286" s="843">
        <v>3785.38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1.149</v>
      </c>
      <c r="U286" s="1156">
        <v>487148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1.0780000000000001</v>
      </c>
      <c r="K287" s="1156">
        <v>504641</v>
      </c>
      <c r="M287" s="847">
        <v>119.7</v>
      </c>
      <c r="N287" s="843">
        <v>3844.08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1.133</v>
      </c>
      <c r="U287" s="1156">
        <v>497262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1.079</v>
      </c>
      <c r="K288" s="1156">
        <v>457833</v>
      </c>
      <c r="M288" s="847">
        <v>117.9</v>
      </c>
      <c r="N288" s="843">
        <v>3777.24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1.153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1.1559999999999999</v>
      </c>
      <c r="K289" s="1156">
        <v>500483</v>
      </c>
      <c r="M289" s="847">
        <v>117.2</v>
      </c>
      <c r="N289" s="843">
        <v>3747.54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1.111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1.08</v>
      </c>
      <c r="K290" s="1156">
        <v>483545</v>
      </c>
      <c r="M290" s="847">
        <v>116.3</v>
      </c>
      <c r="N290" s="843">
        <v>3651.25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1.091</v>
      </c>
      <c r="U290" s="1156">
        <v>482027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1.052</v>
      </c>
      <c r="K291" s="1156">
        <v>462571</v>
      </c>
      <c r="M291" s="847">
        <v>115.1</v>
      </c>
      <c r="N291" s="843">
        <v>3695.81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1.1259999999999999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1.141</v>
      </c>
      <c r="K292" s="1156">
        <v>490068</v>
      </c>
      <c r="M292" s="847">
        <v>114.3</v>
      </c>
      <c r="N292" s="843">
        <v>3710.56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1.103</v>
      </c>
      <c r="U292" s="1156">
        <v>500060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1.0369999999999999</v>
      </c>
      <c r="K293" s="1156">
        <v>457676</v>
      </c>
      <c r="M293" s="847">
        <v>108.8</v>
      </c>
      <c r="N293" s="843">
        <v>3643.02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1.06</v>
      </c>
      <c r="U293" s="1156">
        <v>444004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1.028</v>
      </c>
      <c r="K294" s="1156">
        <v>434408</v>
      </c>
      <c r="M294" s="847">
        <v>104.4</v>
      </c>
      <c r="N294" s="843">
        <v>3662.02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1.042</v>
      </c>
      <c r="U294" s="1156">
        <v>457849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1.0840000000000001</v>
      </c>
      <c r="K295" s="1156">
        <v>496218</v>
      </c>
      <c r="M295" s="847">
        <v>110.9</v>
      </c>
      <c r="N295" s="843">
        <v>3646.49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1.0409999999999999</v>
      </c>
      <c r="U295" s="1156">
        <v>468497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0.996</v>
      </c>
      <c r="K296" s="1155">
        <v>405986</v>
      </c>
      <c r="M296" s="857">
        <v>107.9</v>
      </c>
      <c r="N296" s="853">
        <v>3603.68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1.0469999999999999</v>
      </c>
      <c r="U296" s="1155">
        <v>482688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1.0209999999999999</v>
      </c>
      <c r="K297" s="1156">
        <v>442426</v>
      </c>
      <c r="M297" s="847">
        <v>107.6</v>
      </c>
      <c r="N297" s="843">
        <v>3631.92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1.0309999999999999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1.254</v>
      </c>
      <c r="K298" s="1156">
        <v>562179</v>
      </c>
      <c r="M298" s="847">
        <v>112.1</v>
      </c>
      <c r="N298" s="843">
        <v>3642.51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1.0649999999999999</v>
      </c>
      <c r="U298" s="1156">
        <v>499097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1.004</v>
      </c>
      <c r="K299" s="1156">
        <v>507632</v>
      </c>
      <c r="M299" s="847">
        <v>109.2</v>
      </c>
      <c r="N299" s="843">
        <v>3634.38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1.0589999999999999</v>
      </c>
      <c r="U299" s="1156">
        <v>490226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1.0029999999999999</v>
      </c>
      <c r="K300" s="1156">
        <v>477867</v>
      </c>
      <c r="M300" s="847">
        <v>109.3</v>
      </c>
      <c r="N300" s="843">
        <v>3611.77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1.07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1.0740000000000001</v>
      </c>
      <c r="K301" s="1156">
        <v>511289</v>
      </c>
      <c r="M301" s="847">
        <v>109.5</v>
      </c>
      <c r="N301" s="843">
        <v>3619.37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1.0389999999999999</v>
      </c>
      <c r="U301" s="1156">
        <v>502418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1.0920000000000001</v>
      </c>
      <c r="K302" s="1156">
        <v>494809</v>
      </c>
      <c r="M302" s="847">
        <v>113</v>
      </c>
      <c r="N302" s="843">
        <v>3677.98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1.103</v>
      </c>
      <c r="U302" s="1156">
        <v>482673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0.996</v>
      </c>
      <c r="K303" s="1156">
        <v>503993</v>
      </c>
      <c r="M303" s="847">
        <v>113.7</v>
      </c>
      <c r="N303" s="843">
        <v>3658.76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1.075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1.1200000000000001</v>
      </c>
      <c r="K304" s="1156">
        <v>498340</v>
      </c>
      <c r="M304" s="847">
        <v>114.4</v>
      </c>
      <c r="N304" s="843">
        <v>3623.34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1.083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1.107</v>
      </c>
      <c r="K305" s="1156">
        <v>511578</v>
      </c>
      <c r="M305" s="847">
        <v>115.8</v>
      </c>
      <c r="N305" s="843">
        <v>3707.74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1.129</v>
      </c>
      <c r="U305" s="1156">
        <v>495026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1.1180000000000001</v>
      </c>
      <c r="K306" s="1156">
        <v>482255</v>
      </c>
      <c r="M306" s="847">
        <v>117.5</v>
      </c>
      <c r="N306" s="843">
        <v>3648.03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1.1359999999999999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1.179</v>
      </c>
      <c r="K307" s="1157">
        <v>525872</v>
      </c>
      <c r="M307" s="852">
        <v>118</v>
      </c>
      <c r="N307" s="848">
        <v>3630.82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1.1319999999999999</v>
      </c>
      <c r="U307" s="1157">
        <v>490740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1.099</v>
      </c>
      <c r="K308" s="1156">
        <v>404154</v>
      </c>
      <c r="M308" s="847">
        <v>118.4</v>
      </c>
      <c r="N308" s="843">
        <v>3696.2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1.155</v>
      </c>
      <c r="U308" s="1156">
        <v>478434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1.087</v>
      </c>
      <c r="K309" s="1156">
        <v>498016</v>
      </c>
      <c r="M309" s="847">
        <v>114.6</v>
      </c>
      <c r="N309" s="843">
        <v>3690.11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1.0940000000000001</v>
      </c>
      <c r="U309" s="1156">
        <v>508906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1.2989999999999999</v>
      </c>
      <c r="K310" s="1156">
        <v>550717</v>
      </c>
      <c r="M310" s="847">
        <v>116.3</v>
      </c>
      <c r="N310" s="843">
        <v>3649.88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1.093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1.071</v>
      </c>
      <c r="K311" s="1156">
        <v>509076</v>
      </c>
      <c r="M311" s="847">
        <v>113.8</v>
      </c>
      <c r="N311" s="843">
        <v>3623.39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1.1319999999999999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1.056</v>
      </c>
      <c r="K312" s="1156">
        <v>489959</v>
      </c>
      <c r="M312" s="847">
        <v>113.7</v>
      </c>
      <c r="N312" s="843">
        <v>3592.16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1.129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1.145</v>
      </c>
      <c r="K313" s="1156">
        <v>515139</v>
      </c>
      <c r="M313" s="847">
        <v>111.4</v>
      </c>
      <c r="N313" s="843">
        <v>3586.67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1.111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1.107</v>
      </c>
      <c r="K314" s="1156">
        <v>515432</v>
      </c>
      <c r="M314" s="847">
        <v>110.8</v>
      </c>
      <c r="N314" s="843">
        <v>3550.54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1.1180000000000001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0.97499999999999998</v>
      </c>
      <c r="K315" s="1156">
        <v>502106</v>
      </c>
      <c r="M315" s="847">
        <v>109.4</v>
      </c>
      <c r="N315" s="843">
        <v>3498.88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1.0609999999999999</v>
      </c>
      <c r="U315" s="1156">
        <v>523932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1.1599999999999999</v>
      </c>
      <c r="K316" s="1156">
        <v>503258</v>
      </c>
      <c r="M316" s="847">
        <v>111.8</v>
      </c>
      <c r="N316" s="843">
        <v>3526.32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1.125</v>
      </c>
      <c r="U316" s="1156">
        <v>510049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1.1559999999999999</v>
      </c>
      <c r="K317" s="1156">
        <v>560414</v>
      </c>
      <c r="M317" s="847">
        <v>116.8</v>
      </c>
      <c r="N317" s="843">
        <v>3548.1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1.175</v>
      </c>
      <c r="U317" s="1156">
        <v>538889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1.079</v>
      </c>
      <c r="K318" s="1156">
        <v>508542</v>
      </c>
      <c r="M318" s="847">
        <v>112.8</v>
      </c>
      <c r="N318" s="843">
        <v>3512.11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1.093</v>
      </c>
      <c r="U318" s="1156">
        <v>536216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1.181</v>
      </c>
      <c r="K319" s="1156">
        <v>614496</v>
      </c>
      <c r="M319" s="847">
        <v>113.2</v>
      </c>
      <c r="N319" s="843">
        <v>3540.7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1.133</v>
      </c>
      <c r="U319" s="1156">
        <v>554582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1.089</v>
      </c>
      <c r="K320" s="1155">
        <v>489063</v>
      </c>
      <c r="M320" s="857">
        <v>117.9</v>
      </c>
      <c r="N320" s="853">
        <v>3524.79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1.1479999999999999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1.1060000000000001</v>
      </c>
      <c r="K321" s="1156">
        <v>472929</v>
      </c>
      <c r="M321" s="847">
        <v>113.8</v>
      </c>
      <c r="N321" s="843">
        <v>3544.2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1.1080000000000001</v>
      </c>
      <c r="U321" s="1156">
        <v>484041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1.361</v>
      </c>
      <c r="K322" s="1156">
        <v>589504</v>
      </c>
      <c r="M322" s="847">
        <v>113.6</v>
      </c>
      <c r="N322" s="843">
        <v>3553.66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1.141</v>
      </c>
      <c r="U322" s="1156">
        <v>529312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1.0429999999999999</v>
      </c>
      <c r="K323" s="1156">
        <v>557356</v>
      </c>
      <c r="M323" s="847">
        <v>110.9</v>
      </c>
      <c r="N323" s="843">
        <v>3487.88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1.101</v>
      </c>
      <c r="U323" s="1156">
        <v>536631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1.0109999999999999</v>
      </c>
      <c r="K324" s="1156">
        <v>491470</v>
      </c>
      <c r="M324" s="847">
        <v>112.9</v>
      </c>
      <c r="N324" s="843">
        <v>3324.78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1.0840000000000001</v>
      </c>
      <c r="U324" s="1156">
        <v>528708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1.125</v>
      </c>
      <c r="K325" s="1156">
        <v>531321</v>
      </c>
      <c r="M325" s="847">
        <v>109.4</v>
      </c>
      <c r="N325" s="843">
        <v>3429.92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1.091</v>
      </c>
      <c r="U325" s="1156">
        <v>513960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1.1040000000000001</v>
      </c>
      <c r="K326" s="1156">
        <v>545400</v>
      </c>
      <c r="M326" s="847">
        <v>113.6</v>
      </c>
      <c r="N326" s="843">
        <v>3422.32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1.1220000000000001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0.96599999999999997</v>
      </c>
      <c r="K327" s="1156">
        <v>484620</v>
      </c>
      <c r="M327" s="847">
        <v>111.4</v>
      </c>
      <c r="N327" s="843">
        <v>3392.69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1.0549999999999999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1.1100000000000001</v>
      </c>
      <c r="K328" s="1156">
        <v>504071</v>
      </c>
      <c r="M328" s="847">
        <v>112.7</v>
      </c>
      <c r="N328" s="843">
        <v>3349.71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1.0780000000000001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1.0569999999999999</v>
      </c>
      <c r="K329" s="1156">
        <v>536580</v>
      </c>
      <c r="M329" s="847">
        <v>111.9</v>
      </c>
      <c r="N329" s="843">
        <v>3335.97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1.069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1.03</v>
      </c>
      <c r="K330" s="1156">
        <v>473615</v>
      </c>
      <c r="M330" s="847">
        <v>109.9</v>
      </c>
      <c r="N330" s="843">
        <v>3385.81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1.038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1.091</v>
      </c>
      <c r="K331" s="1157">
        <v>544442</v>
      </c>
      <c r="M331" s="852">
        <v>108.9</v>
      </c>
      <c r="N331" s="848">
        <v>3324.89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1.048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0.96699999999999997</v>
      </c>
      <c r="K332" s="1156">
        <v>407506</v>
      </c>
      <c r="M332" s="857">
        <v>111.1</v>
      </c>
      <c r="N332" s="853">
        <v>3326.08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1.026</v>
      </c>
      <c r="U332" s="1155">
        <v>495139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1.081</v>
      </c>
      <c r="K333" s="1156">
        <v>483612</v>
      </c>
      <c r="M333" s="847">
        <v>110.8</v>
      </c>
      <c r="N333" s="843">
        <v>3341.11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1.0780000000000001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1.2529999999999999</v>
      </c>
      <c r="K334" s="1156">
        <v>536363</v>
      </c>
      <c r="M334" s="847">
        <v>110.7</v>
      </c>
      <c r="N334" s="843">
        <v>3331.26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1.0489999999999999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0.97399999999999998</v>
      </c>
      <c r="K335" s="1156">
        <v>494829</v>
      </c>
      <c r="M335" s="847">
        <v>111.8</v>
      </c>
      <c r="N335" s="859">
        <v>3584.87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1.0269999999999999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0.95699999999999996</v>
      </c>
      <c r="K336" s="1156">
        <v>415353</v>
      </c>
      <c r="M336" s="847">
        <v>111.8</v>
      </c>
      <c r="N336" s="859">
        <v>3460.07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1.0289999999999999</v>
      </c>
      <c r="U336" s="1156">
        <v>456395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1.087</v>
      </c>
      <c r="K337" s="1156">
        <v>492599</v>
      </c>
      <c r="M337" s="847">
        <v>111.7</v>
      </c>
      <c r="N337" s="859">
        <v>3471.59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1.0529999999999999</v>
      </c>
      <c r="U337" s="1156">
        <v>471012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0.98899999999999999</v>
      </c>
      <c r="K338" s="1156">
        <v>463730</v>
      </c>
      <c r="M338" s="847">
        <v>110.2</v>
      </c>
      <c r="N338" s="859">
        <v>3532.52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1.0109999999999999</v>
      </c>
      <c r="U338" s="1156">
        <v>462845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0.92900000000000005</v>
      </c>
      <c r="K339" s="1156">
        <v>433785</v>
      </c>
      <c r="M339" s="847">
        <v>109.5</v>
      </c>
      <c r="N339" s="859">
        <v>3493.67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1.0149999999999999</v>
      </c>
      <c r="U339" s="1156">
        <v>451229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1.1020000000000001</v>
      </c>
      <c r="K340" s="1158">
        <v>462610</v>
      </c>
      <c r="M340" s="866">
        <v>114.9</v>
      </c>
      <c r="N340" s="867">
        <v>3564.74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1.075</v>
      </c>
      <c r="U340" s="1158">
        <v>464240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0.99</v>
      </c>
      <c r="K341" s="1156">
        <v>456663</v>
      </c>
      <c r="M341" s="847">
        <v>109.9</v>
      </c>
      <c r="N341" s="859">
        <v>3556.9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0.995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1.0429999999999999</v>
      </c>
      <c r="K342" s="1156">
        <v>467651</v>
      </c>
      <c r="M342" s="847">
        <v>111.6</v>
      </c>
      <c r="N342" s="859">
        <v>3442.38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1.044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1.0780000000000001</v>
      </c>
      <c r="K343" s="1156">
        <v>541047</v>
      </c>
      <c r="M343" s="852">
        <v>111.8</v>
      </c>
      <c r="N343" s="880">
        <v>3726.3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1.0369999999999999</v>
      </c>
      <c r="U343" s="1157">
        <v>486108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0.93799999999999994</v>
      </c>
      <c r="K344" s="1155">
        <v>385745</v>
      </c>
      <c r="M344" s="847">
        <v>108.1</v>
      </c>
      <c r="N344" s="859">
        <v>3683.13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1.0009999999999999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1.075</v>
      </c>
      <c r="K345" s="1156">
        <v>536520</v>
      </c>
      <c r="M345" s="847">
        <v>113.5</v>
      </c>
      <c r="N345" s="859">
        <v>3564.04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1.0640000000000001</v>
      </c>
      <c r="U345" s="1156">
        <v>553527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1.2769999999999999</v>
      </c>
      <c r="K346" s="1156">
        <v>579927</v>
      </c>
      <c r="M346" s="847">
        <v>113.1</v>
      </c>
      <c r="N346" s="859">
        <v>3605.43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1.073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</v>
      </c>
      <c r="K347" s="1156">
        <v>503472</v>
      </c>
      <c r="M347" s="847">
        <v>114.6</v>
      </c>
      <c r="N347" s="859">
        <v>3792.25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1.052</v>
      </c>
      <c r="U347" s="1156">
        <v>501730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0.98699999999999999</v>
      </c>
      <c r="K348" s="1156">
        <v>466334</v>
      </c>
      <c r="M348" s="847">
        <v>112.9</v>
      </c>
      <c r="N348" s="859">
        <v>3623.32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1.0649999999999999</v>
      </c>
      <c r="U348" s="1156">
        <v>501486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1.111</v>
      </c>
      <c r="K349" s="1156">
        <v>531014</v>
      </c>
      <c r="M349" s="847">
        <v>114.1</v>
      </c>
      <c r="N349" s="859">
        <v>3430.88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1.0760000000000001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1.012</v>
      </c>
      <c r="K350" s="1156">
        <v>511423</v>
      </c>
      <c r="M350" s="847">
        <v>113.7</v>
      </c>
      <c r="N350" s="859">
        <v>3530.35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1.0429999999999999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0.99299999999999999</v>
      </c>
      <c r="K351" s="1156">
        <v>509954</v>
      </c>
      <c r="M351" s="847">
        <v>117.2</v>
      </c>
      <c r="N351" s="859">
        <v>3517.59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1.079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1.08</v>
      </c>
      <c r="K352" s="1156">
        <v>542069</v>
      </c>
      <c r="M352" s="847">
        <v>113.5</v>
      </c>
      <c r="N352" s="859">
        <v>3518.27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1.056</v>
      </c>
      <c r="U352" s="1156">
        <v>541058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1.0549999999999999</v>
      </c>
      <c r="K353" s="1156">
        <v>516258</v>
      </c>
      <c r="M353" s="847">
        <v>116</v>
      </c>
      <c r="N353" s="859">
        <v>3532.71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1.0509999999999999</v>
      </c>
      <c r="U353" s="1156">
        <v>512116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1.091</v>
      </c>
      <c r="K354" s="1156">
        <v>562256</v>
      </c>
      <c r="M354" s="847">
        <v>116.6</v>
      </c>
      <c r="N354" s="859">
        <v>3505.48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1.089</v>
      </c>
      <c r="U354" s="1156">
        <v>562337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1.1140000000000001</v>
      </c>
      <c r="K355" s="1157">
        <v>594718</v>
      </c>
      <c r="M355" s="847">
        <v>116.1</v>
      </c>
      <c r="N355" s="859">
        <v>3576.23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1.071</v>
      </c>
      <c r="U355" s="1156">
        <v>543782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0.995</v>
      </c>
      <c r="K356" s="1155">
        <v>457725</v>
      </c>
      <c r="M356" s="857">
        <v>114.7</v>
      </c>
      <c r="N356" s="877">
        <v>3486.32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1.0649999999999999</v>
      </c>
      <c r="U356" s="1155">
        <v>549427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1.0289999999999999</v>
      </c>
      <c r="K357" s="1156">
        <v>495320</v>
      </c>
      <c r="M357" s="847">
        <v>115.9</v>
      </c>
      <c r="N357" s="859">
        <v>3445.08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1.016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1.2430000000000001</v>
      </c>
      <c r="K358" s="1156">
        <v>630594</v>
      </c>
      <c r="M358" s="847">
        <v>120.5</v>
      </c>
      <c r="N358" s="859">
        <v>3457.23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1.048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1.079</v>
      </c>
      <c r="K359" s="1156">
        <v>537260</v>
      </c>
      <c r="M359" s="847">
        <v>125.4</v>
      </c>
      <c r="N359" s="859">
        <v>3396.01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1.129</v>
      </c>
      <c r="U359" s="1156">
        <v>542833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0.998</v>
      </c>
      <c r="K360" s="1156">
        <v>522294</v>
      </c>
      <c r="M360" s="847">
        <v>115.9</v>
      </c>
      <c r="N360" s="859">
        <v>3442.85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1.0820000000000001</v>
      </c>
      <c r="U360" s="1156">
        <v>562928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1.085</v>
      </c>
      <c r="K361" s="1156">
        <v>587721</v>
      </c>
      <c r="M361" s="847">
        <v>117.9</v>
      </c>
      <c r="N361" s="859">
        <v>3423.09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1.0549999999999999</v>
      </c>
      <c r="U361" s="1156">
        <v>557221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1.034</v>
      </c>
      <c r="K362" s="1156">
        <v>532486</v>
      </c>
      <c r="M362" s="847">
        <v>115.9</v>
      </c>
      <c r="N362" s="859">
        <v>3525.54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1.073</v>
      </c>
      <c r="U362" s="1156">
        <v>535090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1.0109999999999999</v>
      </c>
      <c r="K363" s="1156">
        <v>562735</v>
      </c>
      <c r="M363" s="847">
        <v>115.3</v>
      </c>
      <c r="N363" s="859">
        <v>3499.13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1.0940000000000001</v>
      </c>
      <c r="U363" s="1156">
        <v>583281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1.073</v>
      </c>
      <c r="K364" s="1156">
        <v>482074</v>
      </c>
      <c r="M364" s="847">
        <v>116.7</v>
      </c>
      <c r="N364" s="859">
        <v>3355.82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1.054</v>
      </c>
      <c r="U364" s="1156">
        <v>492749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1.125</v>
      </c>
      <c r="K365" s="1156">
        <v>573616</v>
      </c>
      <c r="M365" s="847">
        <v>120.6</v>
      </c>
      <c r="N365" s="859">
        <v>3427.28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1.1080000000000001</v>
      </c>
      <c r="U365" s="1156">
        <v>551963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1.0640000000000001</v>
      </c>
      <c r="K366" s="1156">
        <v>543911</v>
      </c>
      <c r="M366" s="847">
        <v>115.4</v>
      </c>
      <c r="N366" s="859">
        <v>3455.81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1.0609999999999999</v>
      </c>
      <c r="U366" s="1156">
        <v>543266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1.0309999999999999</v>
      </c>
      <c r="K367" s="1157">
        <v>557400</v>
      </c>
      <c r="M367" s="852">
        <v>113.9</v>
      </c>
      <c r="N367" s="880">
        <v>3525.94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0.98699999999999999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0.95099999999999996</v>
      </c>
      <c r="K368" s="1156">
        <v>439203</v>
      </c>
      <c r="M368" s="847">
        <v>110.3</v>
      </c>
      <c r="N368" s="859">
        <v>3597.96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1.018</v>
      </c>
      <c r="U368" s="1156">
        <v>525993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1.024</v>
      </c>
      <c r="K369" s="1156">
        <v>545246</v>
      </c>
      <c r="M369" s="847">
        <v>114.3</v>
      </c>
      <c r="N369" s="859">
        <v>3629.59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1.0129999999999999</v>
      </c>
      <c r="U369" s="1156">
        <v>570539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1.137</v>
      </c>
      <c r="K370" s="1156">
        <v>623974</v>
      </c>
      <c r="M370" s="847">
        <v>109.4</v>
      </c>
      <c r="N370" s="859">
        <v>3664.42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0.96299999999999997</v>
      </c>
      <c r="U370" s="1156">
        <v>540129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0.97499999999999998</v>
      </c>
      <c r="K371" s="1156">
        <v>527994</v>
      </c>
      <c r="M371" s="847">
        <v>110.5</v>
      </c>
      <c r="N371" s="859">
        <v>3749.55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1.0129999999999999</v>
      </c>
      <c r="U371" s="1156">
        <v>527971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0.95199999999999996</v>
      </c>
      <c r="K372" s="1156">
        <v>469507</v>
      </c>
      <c r="M372" s="847">
        <v>113.1</v>
      </c>
      <c r="N372" s="859">
        <v>3808.66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1.04</v>
      </c>
      <c r="U372" s="1156">
        <v>502740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1.042</v>
      </c>
      <c r="K373" s="1156">
        <v>532439</v>
      </c>
      <c r="M373" s="847">
        <v>113.6</v>
      </c>
      <c r="N373" s="859">
        <v>3509.93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1.0189999999999999</v>
      </c>
      <c r="U373" s="1156">
        <v>515656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1.077</v>
      </c>
      <c r="K374" s="1156">
        <v>538493</v>
      </c>
      <c r="M374" s="847">
        <v>119.3</v>
      </c>
      <c r="N374" s="859">
        <v>3405.07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1.1220000000000001</v>
      </c>
      <c r="U374" s="1156">
        <v>527962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0.90400000000000003</v>
      </c>
      <c r="K375" s="1156">
        <v>470999</v>
      </c>
      <c r="M375" s="847">
        <v>108.7</v>
      </c>
      <c r="N375" s="859">
        <v>3271.11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0.97399999999999998</v>
      </c>
      <c r="U375" s="1156">
        <v>489694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1.012</v>
      </c>
      <c r="K376" s="1156">
        <v>489807</v>
      </c>
      <c r="M376" s="847">
        <v>110.5</v>
      </c>
      <c r="N376" s="859">
        <v>3448.61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0.996</v>
      </c>
      <c r="U376" s="1156">
        <v>504722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0.99299999999999999</v>
      </c>
      <c r="K377" s="1156">
        <v>497193</v>
      </c>
      <c r="M377" s="847">
        <v>107</v>
      </c>
      <c r="N377" s="859">
        <v>3455.8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0.96699999999999997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0.96599999999999997</v>
      </c>
      <c r="K378" s="1156">
        <v>479406</v>
      </c>
      <c r="M378" s="847">
        <v>105.3</v>
      </c>
      <c r="N378" s="859">
        <v>3192.84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0.96399999999999997</v>
      </c>
      <c r="U378" s="1156">
        <v>477191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1.034</v>
      </c>
      <c r="K379" s="1156">
        <v>519634</v>
      </c>
      <c r="M379" s="847">
        <v>108.2</v>
      </c>
      <c r="N379" s="859">
        <v>3532.37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0.98499999999999999</v>
      </c>
      <c r="U379" s="1156">
        <v>484380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0.995</v>
      </c>
      <c r="K380" s="1155">
        <v>393930</v>
      </c>
      <c r="M380" s="857">
        <v>108.7</v>
      </c>
      <c r="N380" s="877">
        <v>3113.56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1.0660000000000001</v>
      </c>
      <c r="U380" s="1155">
        <v>470180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1.002</v>
      </c>
      <c r="K381" s="1156">
        <v>476070</v>
      </c>
      <c r="M381" s="847">
        <v>104.6</v>
      </c>
      <c r="N381" s="859">
        <v>3536.87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0.997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1.226</v>
      </c>
      <c r="K382" s="1156">
        <v>543150</v>
      </c>
      <c r="M382" s="847">
        <v>111.9</v>
      </c>
      <c r="N382" s="859">
        <v>3281.88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1.04</v>
      </c>
      <c r="U382" s="1156">
        <v>475919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0.88200000000000001</v>
      </c>
      <c r="K383" s="1156">
        <v>461902</v>
      </c>
      <c r="M383" s="847">
        <v>92.9</v>
      </c>
      <c r="N383" s="859">
        <v>3128.27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0.91100000000000003</v>
      </c>
      <c r="U383" s="1156">
        <v>460295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0.81200000000000006</v>
      </c>
      <c r="K384" s="1156">
        <v>365080</v>
      </c>
      <c r="M384" s="847">
        <v>92.2</v>
      </c>
      <c r="N384" s="859">
        <v>2972.08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0.89500000000000002</v>
      </c>
      <c r="U384" s="1156">
        <v>401486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0.93700000000000006</v>
      </c>
      <c r="K385" s="1156">
        <v>415368</v>
      </c>
      <c r="M385" s="847">
        <v>91.6</v>
      </c>
      <c r="N385" s="859">
        <v>3055.77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0.92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0.89800000000000002</v>
      </c>
      <c r="K386" s="1156">
        <v>444165</v>
      </c>
      <c r="M386" s="847">
        <v>94</v>
      </c>
      <c r="N386" s="859">
        <v>3023.81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0.93600000000000005</v>
      </c>
      <c r="U386" s="1156">
        <v>431060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0.88600000000000001</v>
      </c>
      <c r="K387" s="1156">
        <v>411120</v>
      </c>
      <c r="M387" s="847">
        <v>100.9</v>
      </c>
      <c r="N387" s="859">
        <v>3144.9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0.95299999999999996</v>
      </c>
      <c r="U387" s="1156">
        <v>437997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0.96699999999999997</v>
      </c>
      <c r="K388" s="1156">
        <v>435006</v>
      </c>
      <c r="M388" s="847">
        <v>96.9</v>
      </c>
      <c r="N388" s="859">
        <v>3210.02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0.95</v>
      </c>
      <c r="U388" s="1156">
        <v>432177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1.016</v>
      </c>
      <c r="K389" s="1156">
        <v>494062</v>
      </c>
      <c r="M389" s="847">
        <v>100.7</v>
      </c>
      <c r="N389" s="859">
        <v>3181.27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0.98399999999999999</v>
      </c>
      <c r="U389" s="1156">
        <v>465098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0.95599999999999996</v>
      </c>
      <c r="K390" s="1156">
        <v>442978</v>
      </c>
      <c r="M390" s="847">
        <v>100.8</v>
      </c>
      <c r="N390" s="859">
        <v>3259.65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0.95799999999999996</v>
      </c>
      <c r="U390" s="1156">
        <v>455737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1.0629999999999999</v>
      </c>
      <c r="K391" s="1157">
        <v>540090</v>
      </c>
      <c r="M391" s="852">
        <v>102.9</v>
      </c>
      <c r="N391" s="880">
        <v>3187.32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1.0049999999999999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818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0.94599999999999995</v>
      </c>
      <c r="K392" s="1156">
        <v>418528</v>
      </c>
      <c r="M392" s="847">
        <v>103.9</v>
      </c>
      <c r="N392" s="859">
        <v>3170.95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1.014</v>
      </c>
      <c r="U392" s="1156">
        <v>513687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1.0209999999999999</v>
      </c>
      <c r="K393" s="1156">
        <v>464610</v>
      </c>
      <c r="M393" s="847">
        <v>103</v>
      </c>
      <c r="N393" s="859">
        <v>3355.69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1.02</v>
      </c>
      <c r="U393" s="1156">
        <v>491253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1.2509999999999999</v>
      </c>
      <c r="K394" s="1156">
        <v>603135</v>
      </c>
      <c r="M394" s="847">
        <v>104.3</v>
      </c>
      <c r="N394" s="859">
        <v>3347.4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1.06</v>
      </c>
      <c r="U394" s="1156">
        <v>516924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1.044</v>
      </c>
      <c r="K395" s="1156">
        <v>571833</v>
      </c>
      <c r="M395" s="847">
        <v>104.1</v>
      </c>
      <c r="N395" s="859">
        <v>3584.85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1.077</v>
      </c>
      <c r="U395" s="1156">
        <v>573622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0.94699999999999995</v>
      </c>
      <c r="K396" s="1156">
        <v>470255</v>
      </c>
      <c r="M396" s="847">
        <v>103.7</v>
      </c>
      <c r="N396" s="859">
        <v>3306.21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1.0509999999999999</v>
      </c>
      <c r="U396" s="1156">
        <v>524344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1.0860000000000001</v>
      </c>
      <c r="K397" s="1156">
        <v>591995</v>
      </c>
      <c r="M397" s="847">
        <v>102.8</v>
      </c>
      <c r="N397" s="859">
        <v>3412.84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1.071</v>
      </c>
      <c r="U397" s="1156">
        <v>554530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1.014</v>
      </c>
      <c r="K398" s="1156">
        <v>539954</v>
      </c>
      <c r="M398" s="847">
        <v>103.3</v>
      </c>
      <c r="N398" s="859">
        <v>3463.63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1.0569999999999999</v>
      </c>
      <c r="U398" s="1156">
        <v>526407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</v>
      </c>
      <c r="K399" s="1156">
        <v>525659</v>
      </c>
      <c r="M399" s="847">
        <v>101.1</v>
      </c>
      <c r="N399" s="859">
        <v>3007.62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1.075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1.0960000000000001</v>
      </c>
      <c r="K400" s="1156">
        <v>559620</v>
      </c>
      <c r="M400" s="847">
        <v>98.5</v>
      </c>
      <c r="N400" s="859">
        <v>3782.96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1.071</v>
      </c>
      <c r="U400" s="1156">
        <v>556509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1.163</v>
      </c>
      <c r="K401" s="1156">
        <v>601322</v>
      </c>
      <c r="M401" s="847">
        <v>101.1</v>
      </c>
      <c r="N401" s="859">
        <v>3574.25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1.1240000000000001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1.141</v>
      </c>
      <c r="K402" s="1156">
        <v>577671</v>
      </c>
      <c r="M402" s="847">
        <v>100.8</v>
      </c>
      <c r="N402" s="859">
        <v>3472.85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1.147</v>
      </c>
      <c r="U402" s="1156">
        <v>582926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1.1739999999999999</v>
      </c>
      <c r="K403" s="1156">
        <v>646362</v>
      </c>
      <c r="M403" s="847">
        <v>98.5</v>
      </c>
      <c r="N403" s="859">
        <v>3459.92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1.1040000000000001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903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1.018</v>
      </c>
      <c r="K404" s="1155">
        <v>476153.38699999999</v>
      </c>
      <c r="M404" s="857">
        <v>100.1</v>
      </c>
      <c r="N404" s="877">
        <v>3519.87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1.095</v>
      </c>
      <c r="U404" s="1155">
        <v>595684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1.0820000000000001</v>
      </c>
      <c r="K405" s="1156">
        <v>567027.06200000003</v>
      </c>
      <c r="M405" s="847">
        <v>103.3</v>
      </c>
      <c r="N405" s="859">
        <v>3436.35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1.085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1.2809999999999999</v>
      </c>
      <c r="K406" s="1156">
        <v>720846.24400000006</v>
      </c>
      <c r="M406" s="847">
        <v>100.5</v>
      </c>
      <c r="N406" s="859">
        <v>3467.61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1.08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1.101</v>
      </c>
      <c r="K407" s="1156">
        <v>627012.41399999999</v>
      </c>
      <c r="M407" s="847">
        <v>102.1</v>
      </c>
      <c r="N407" s="859">
        <v>3365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1.137</v>
      </c>
      <c r="U407" s="1156">
        <v>627384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1.006</v>
      </c>
      <c r="K408" s="1156">
        <v>619192.054</v>
      </c>
      <c r="M408" s="847">
        <v>99.5</v>
      </c>
      <c r="N408" s="859">
        <v>3421.21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1.121</v>
      </c>
      <c r="U408" s="1156">
        <v>691372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1.1539999999999999</v>
      </c>
      <c r="K409" s="1156">
        <v>712590.43900000001</v>
      </c>
      <c r="M409" s="847">
        <v>101.9</v>
      </c>
      <c r="N409" s="859">
        <v>3461.17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1.1399999999999999</v>
      </c>
      <c r="U409" s="1156">
        <v>669138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1.1100000000000001</v>
      </c>
      <c r="K410" s="1156">
        <v>664569.65399999998</v>
      </c>
      <c r="M410" s="847">
        <v>102.6</v>
      </c>
      <c r="N410" s="859">
        <v>3502.61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1.1579999999999999</v>
      </c>
      <c r="U410" s="1156">
        <v>656023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1.075</v>
      </c>
      <c r="K411" s="1156">
        <v>672129.25199999998</v>
      </c>
      <c r="M411" s="847">
        <v>102.9</v>
      </c>
      <c r="N411" s="859">
        <v>3484.54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1.1559999999999999</v>
      </c>
      <c r="U411" s="1156">
        <v>690359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</v>
      </c>
      <c r="K412" s="1156">
        <v>694891.076</v>
      </c>
      <c r="M412" s="847">
        <v>104.9</v>
      </c>
      <c r="N412" s="859">
        <v>3392.39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1.167</v>
      </c>
      <c r="U412" s="1156">
        <v>687177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1.1659999999999999</v>
      </c>
      <c r="K413" s="1156">
        <v>742625.23900000006</v>
      </c>
      <c r="M413" s="847">
        <v>103.3</v>
      </c>
      <c r="N413" s="859">
        <v>3463.71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1.127</v>
      </c>
      <c r="U413" s="1156">
        <v>714553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1.1539999999999999</v>
      </c>
      <c r="K414" s="1156">
        <v>738226.44700000004</v>
      </c>
      <c r="M414" s="847">
        <v>103.6</v>
      </c>
      <c r="N414" s="859">
        <v>3481.56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1.161</v>
      </c>
      <c r="U414" s="1156">
        <v>733670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1.222</v>
      </c>
      <c r="K415" s="1156">
        <v>747465.76699999999</v>
      </c>
      <c r="M415" s="847">
        <v>103.6</v>
      </c>
      <c r="N415" s="859">
        <v>3518.96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1.145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1219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1.0269999999999999</v>
      </c>
      <c r="K416" s="1646">
        <v>532587.89500000002</v>
      </c>
      <c r="M416" s="1650">
        <v>99</v>
      </c>
      <c r="N416" s="906">
        <v>3453.27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1.1060000000000001</v>
      </c>
      <c r="U416" s="1646">
        <v>670026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1.103</v>
      </c>
      <c r="K417" s="1647">
        <v>656435</v>
      </c>
      <c r="M417" s="1652">
        <v>99.6</v>
      </c>
      <c r="N417" s="878">
        <v>3447.65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1.111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1.333</v>
      </c>
      <c r="K418" s="1647">
        <v>772936</v>
      </c>
      <c r="M418" s="1652">
        <v>100.7</v>
      </c>
      <c r="N418" s="878">
        <v>3428.32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1.121</v>
      </c>
      <c r="U418" s="1647">
        <v>665239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1.0589999999999999</v>
      </c>
      <c r="K419" s="1647">
        <v>703317</v>
      </c>
      <c r="M419" s="1652">
        <v>95.8</v>
      </c>
      <c r="N419" s="878">
        <v>2840.48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1.0960000000000001</v>
      </c>
      <c r="U419" s="1647">
        <v>722176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0.98499999999999999</v>
      </c>
      <c r="K420" s="1647">
        <v>611170</v>
      </c>
      <c r="M420" s="1652">
        <v>96.9</v>
      </c>
      <c r="N420" s="878">
        <v>3520.36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1.0980000000000001</v>
      </c>
      <c r="U420" s="1647">
        <v>662107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1.214</v>
      </c>
      <c r="K421" s="1647">
        <v>715543</v>
      </c>
      <c r="M421" s="1652">
        <v>104.9</v>
      </c>
      <c r="N421" s="878">
        <v>3529.4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1.202</v>
      </c>
      <c r="U421" s="1647">
        <v>672177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1.048</v>
      </c>
      <c r="K422" s="1647">
        <v>700216</v>
      </c>
      <c r="M422" s="1652">
        <v>96.5</v>
      </c>
      <c r="N422" s="878">
        <v>3367.77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1.0920000000000001</v>
      </c>
      <c r="U422" s="1647">
        <v>698862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1.028</v>
      </c>
      <c r="K423" s="1647">
        <v>668940</v>
      </c>
      <c r="M423" s="1652">
        <v>96.4</v>
      </c>
      <c r="N423" s="878">
        <v>3309.39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1.105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1.119</v>
      </c>
      <c r="K424" s="1647">
        <v>739615</v>
      </c>
      <c r="M424" s="1652">
        <v>95.8</v>
      </c>
      <c r="N424" s="878">
        <v>3674.45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1.0840000000000001</v>
      </c>
      <c r="U424" s="1647">
        <v>724954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1.0940000000000001</v>
      </c>
      <c r="K425" s="1647">
        <v>710823</v>
      </c>
      <c r="M425" s="1652">
        <v>95</v>
      </c>
      <c r="N425" s="878">
        <v>3249.05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1.0569999999999999</v>
      </c>
      <c r="U425" s="1647">
        <v>684841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1.0589999999999999</v>
      </c>
      <c r="K426" s="1647">
        <v>694922</v>
      </c>
      <c r="M426" s="1652">
        <v>94.5</v>
      </c>
      <c r="N426" s="878">
        <v>3138.88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1.0640000000000001</v>
      </c>
      <c r="U426" s="1647">
        <v>694346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1.159</v>
      </c>
      <c r="K427" s="1649">
        <v>751410</v>
      </c>
      <c r="M427" s="1653">
        <v>97.7</v>
      </c>
      <c r="N427" s="904">
        <v>3266.03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1.0860000000000001</v>
      </c>
      <c r="U427" s="1649">
        <v>690837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1422</v>
      </c>
      <c r="B428" s="701" t="s">
        <v>3</v>
      </c>
      <c r="C428" s="853">
        <v>92.8</v>
      </c>
      <c r="D428" s="2267">
        <v>3344268.2432612749</v>
      </c>
      <c r="E428" s="854">
        <v>317253</v>
      </c>
      <c r="F428" s="853">
        <v>88</v>
      </c>
      <c r="G428" s="854">
        <v>1060891.2450000001</v>
      </c>
      <c r="H428" s="855">
        <v>1.02</v>
      </c>
      <c r="I428" s="855">
        <v>2.9</v>
      </c>
      <c r="J428" s="1433">
        <v>1.0309999999999999</v>
      </c>
      <c r="K428" s="2261">
        <v>551467.94400000002</v>
      </c>
      <c r="M428" s="1650">
        <v>92.8</v>
      </c>
      <c r="N428" s="906">
        <v>3519.54</v>
      </c>
      <c r="O428" s="853">
        <v>356.71</v>
      </c>
      <c r="P428" s="853">
        <v>88</v>
      </c>
      <c r="Q428" s="854">
        <v>1115152.6000000001</v>
      </c>
      <c r="R428" s="855">
        <v>1.02</v>
      </c>
      <c r="S428" s="855">
        <v>2.9</v>
      </c>
      <c r="T428" s="1433">
        <v>1.1120000000000001</v>
      </c>
      <c r="U428" s="2261">
        <v>678851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8">
        <v>3283870.671035443</v>
      </c>
      <c r="E429" s="844">
        <v>280780</v>
      </c>
      <c r="F429" s="843">
        <v>96.1</v>
      </c>
      <c r="G429" s="844">
        <v>1089406.692</v>
      </c>
      <c r="H429" s="845">
        <v>1.02</v>
      </c>
      <c r="I429" s="845">
        <v>6.6</v>
      </c>
      <c r="J429" s="879">
        <v>1.1679999999999999</v>
      </c>
      <c r="K429" s="2262">
        <v>641642.68900000001</v>
      </c>
      <c r="M429" s="1652">
        <v>97</v>
      </c>
      <c r="N429" s="878">
        <v>3503.54</v>
      </c>
      <c r="O429" s="843">
        <v>287.95</v>
      </c>
      <c r="P429" s="843">
        <v>96.1</v>
      </c>
      <c r="Q429" s="844">
        <v>1109270.8999999999</v>
      </c>
      <c r="R429" s="845">
        <v>1.02</v>
      </c>
      <c r="S429" s="845">
        <v>6.6</v>
      </c>
      <c r="T429" s="879">
        <v>1.18</v>
      </c>
      <c r="U429" s="2262">
        <v>665271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99</v>
      </c>
      <c r="D430" s="2268">
        <v>3407615.4776697303</v>
      </c>
      <c r="E430" s="844">
        <v>291786</v>
      </c>
      <c r="F430" s="843">
        <v>100.5</v>
      </c>
      <c r="G430" s="844">
        <v>1097761.4339999999</v>
      </c>
      <c r="H430" s="845">
        <v>1.02</v>
      </c>
      <c r="I430" s="845">
        <v>4.5</v>
      </c>
      <c r="J430" s="879">
        <v>1.333</v>
      </c>
      <c r="K430" s="2262">
        <v>768382.85600000003</v>
      </c>
      <c r="M430" s="1652">
        <v>99</v>
      </c>
      <c r="N430" s="878">
        <v>3502.53</v>
      </c>
      <c r="O430" s="843">
        <v>289.72000000000003</v>
      </c>
      <c r="P430" s="843">
        <v>100.5</v>
      </c>
      <c r="Q430" s="844">
        <v>1109995.3</v>
      </c>
      <c r="R430" s="845">
        <v>1.02</v>
      </c>
      <c r="S430" s="845">
        <v>4.5</v>
      </c>
      <c r="T430" s="879">
        <v>1.1220000000000001</v>
      </c>
      <c r="U430" s="2262">
        <v>679500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90.5</v>
      </c>
      <c r="D431" s="2268">
        <v>2991711.0959280673</v>
      </c>
      <c r="E431" s="844">
        <v>439512</v>
      </c>
      <c r="F431" s="843">
        <v>86.9</v>
      </c>
      <c r="G431" s="844">
        <v>1146883.8860000002</v>
      </c>
      <c r="H431" s="845">
        <v>1.02</v>
      </c>
      <c r="I431" s="845">
        <v>1.1000000000000001</v>
      </c>
      <c r="J431" s="879">
        <v>1.0409999999999999</v>
      </c>
      <c r="K431" s="2262">
        <v>666221.91300000006</v>
      </c>
      <c r="M431" s="1652">
        <v>90.5</v>
      </c>
      <c r="N431" s="878">
        <v>3060.57</v>
      </c>
      <c r="O431" s="843">
        <v>383.1</v>
      </c>
      <c r="P431" s="843">
        <v>86.9</v>
      </c>
      <c r="Q431" s="844">
        <v>1106546.8999999999</v>
      </c>
      <c r="R431" s="845">
        <v>1.02</v>
      </c>
      <c r="S431" s="845">
        <v>1.1000000000000001</v>
      </c>
      <c r="T431" s="879">
        <v>1.077</v>
      </c>
      <c r="U431" s="2262">
        <v>672306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95.2</v>
      </c>
      <c r="D432" s="2268">
        <v>3477422.6305598025</v>
      </c>
      <c r="E432" s="844">
        <v>223184</v>
      </c>
      <c r="F432" s="843">
        <v>88.9</v>
      </c>
      <c r="G432" s="844">
        <v>1131867.8539999998</v>
      </c>
      <c r="H432" s="845">
        <v>1</v>
      </c>
      <c r="I432" s="845">
        <v>1.8</v>
      </c>
      <c r="J432" s="879">
        <v>1.0049999999999999</v>
      </c>
      <c r="K432" s="2262">
        <v>639881.56700000004</v>
      </c>
      <c r="M432" s="1652">
        <v>95.2</v>
      </c>
      <c r="N432" s="878">
        <v>3421.31</v>
      </c>
      <c r="O432" s="843">
        <v>256.7</v>
      </c>
      <c r="P432" s="843">
        <v>88.9</v>
      </c>
      <c r="Q432" s="844">
        <v>1146767.3</v>
      </c>
      <c r="R432" s="845">
        <v>1</v>
      </c>
      <c r="S432" s="845">
        <v>1.8</v>
      </c>
      <c r="T432" s="879">
        <v>1.1180000000000001</v>
      </c>
      <c r="U432" s="2262">
        <v>686148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94.6</v>
      </c>
      <c r="D433" s="2268">
        <v>3686012.1377452835</v>
      </c>
      <c r="E433" s="844">
        <v>334827</v>
      </c>
      <c r="F433" s="843">
        <v>90.2</v>
      </c>
      <c r="G433" s="844">
        <v>1149938.4280000001</v>
      </c>
      <c r="H433" s="845">
        <v>0.99</v>
      </c>
      <c r="I433" s="845">
        <v>5.2</v>
      </c>
      <c r="J433" s="879">
        <v>1.0780000000000001</v>
      </c>
      <c r="K433" s="2262">
        <v>706887.31299999997</v>
      </c>
      <c r="M433" s="1652">
        <v>94.6</v>
      </c>
      <c r="N433" s="878">
        <v>3533.03</v>
      </c>
      <c r="O433" s="843">
        <v>306.25</v>
      </c>
      <c r="P433" s="843">
        <v>90.2</v>
      </c>
      <c r="Q433" s="844">
        <v>1112659.3</v>
      </c>
      <c r="R433" s="845">
        <v>0.99</v>
      </c>
      <c r="S433" s="845">
        <v>5.2</v>
      </c>
      <c r="T433" s="879">
        <v>1.0669999999999999</v>
      </c>
      <c r="U433" s="2262">
        <v>679570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99.8</v>
      </c>
      <c r="D434" s="2268">
        <v>3801231.6757830209</v>
      </c>
      <c r="E434" s="844">
        <v>325266</v>
      </c>
      <c r="F434" s="843">
        <v>98.7</v>
      </c>
      <c r="G434" s="844">
        <v>1156092.46</v>
      </c>
      <c r="H434" s="845">
        <v>1.01</v>
      </c>
      <c r="I434" s="845">
        <v>0.7</v>
      </c>
      <c r="J434" s="879">
        <v>1.131</v>
      </c>
      <c r="K434" s="2262">
        <v>714937.696</v>
      </c>
      <c r="M434" s="1652">
        <v>99.8</v>
      </c>
      <c r="N434" s="878">
        <v>3545.93</v>
      </c>
      <c r="O434" s="843">
        <v>346.75</v>
      </c>
      <c r="P434" s="843">
        <v>98.7</v>
      </c>
      <c r="Q434" s="844">
        <v>1120842.6000000001</v>
      </c>
      <c r="R434" s="845">
        <v>1.01</v>
      </c>
      <c r="S434" s="845">
        <v>0.7</v>
      </c>
      <c r="T434" s="879">
        <v>1.1779999999999999</v>
      </c>
      <c r="U434" s="2262">
        <v>691110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95.9</v>
      </c>
      <c r="D435" s="2268">
        <v>3496145.5493393643</v>
      </c>
      <c r="E435" s="844">
        <v>244499</v>
      </c>
      <c r="F435" s="843">
        <v>91.5</v>
      </c>
      <c r="G435" s="844">
        <v>1081961.4180000001</v>
      </c>
      <c r="H435" s="845">
        <v>1.01</v>
      </c>
      <c r="I435" s="845">
        <v>4.7</v>
      </c>
      <c r="J435" s="879">
        <v>0.998</v>
      </c>
      <c r="K435" s="2262">
        <v>658371.99699999997</v>
      </c>
      <c r="M435" s="1652">
        <v>95.9</v>
      </c>
      <c r="N435" s="878">
        <v>3305.74</v>
      </c>
      <c r="O435" s="843">
        <v>249.71</v>
      </c>
      <c r="P435" s="843">
        <v>91.5</v>
      </c>
      <c r="Q435" s="844">
        <v>1116677.3</v>
      </c>
      <c r="R435" s="845">
        <v>1.01</v>
      </c>
      <c r="S435" s="845">
        <v>4.7</v>
      </c>
      <c r="T435" s="879">
        <v>1.0740000000000001</v>
      </c>
      <c r="U435" s="2262">
        <v>673833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98.1</v>
      </c>
      <c r="D436" s="2268">
        <v>3668686.013481006</v>
      </c>
      <c r="E436" s="844">
        <v>497845</v>
      </c>
      <c r="F436" s="843">
        <v>98.4</v>
      </c>
      <c r="G436" s="844">
        <v>1099634.8700000001</v>
      </c>
      <c r="H436" s="845">
        <v>1.01</v>
      </c>
      <c r="I436" s="845">
        <v>0.8</v>
      </c>
      <c r="J436" s="879">
        <v>1.149</v>
      </c>
      <c r="K436" s="2262">
        <v>677303.44099999999</v>
      </c>
      <c r="M436" s="1652">
        <v>98.1</v>
      </c>
      <c r="N436" s="878">
        <v>3552.52</v>
      </c>
      <c r="O436" s="843">
        <v>498.09</v>
      </c>
      <c r="P436" s="843">
        <v>98.4</v>
      </c>
      <c r="Q436" s="844">
        <v>1110067.3</v>
      </c>
      <c r="R436" s="845">
        <v>1.01</v>
      </c>
      <c r="S436" s="845">
        <v>0.8</v>
      </c>
      <c r="T436" s="879">
        <v>1.1100000000000001</v>
      </c>
      <c r="U436" s="2262">
        <v>683345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98.2</v>
      </c>
      <c r="D437" s="2268">
        <v>3564273.2220425708</v>
      </c>
      <c r="E437" s="844">
        <v>350234</v>
      </c>
      <c r="F437" s="843">
        <v>95.2</v>
      </c>
      <c r="G437" s="844">
        <v>1144828.0260000001</v>
      </c>
      <c r="H437" s="845">
        <v>1.01</v>
      </c>
      <c r="I437" s="845">
        <v>-0.9</v>
      </c>
      <c r="J437" s="879">
        <v>1.1639999999999999</v>
      </c>
      <c r="K437" s="2262">
        <v>703934.20900000003</v>
      </c>
      <c r="M437" s="1652">
        <v>98.2</v>
      </c>
      <c r="N437" s="878">
        <v>3453.75</v>
      </c>
      <c r="O437" s="843">
        <v>322.27</v>
      </c>
      <c r="P437" s="843">
        <v>95.2</v>
      </c>
      <c r="Q437" s="844">
        <v>1127033.1000000001</v>
      </c>
      <c r="R437" s="845">
        <v>1.01</v>
      </c>
      <c r="S437" s="845">
        <v>-0.9</v>
      </c>
      <c r="T437" s="879">
        <v>1.1279999999999999</v>
      </c>
      <c r="U437" s="2262">
        <v>662413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96.1</v>
      </c>
      <c r="D438" s="843">
        <v>3208213.445323389</v>
      </c>
      <c r="E438" s="844">
        <v>317625</v>
      </c>
      <c r="F438" s="843">
        <v>90.1</v>
      </c>
      <c r="G438" s="844">
        <v>1151910.395</v>
      </c>
      <c r="H438" s="845">
        <v>1</v>
      </c>
      <c r="I438" s="845">
        <v>3.4</v>
      </c>
      <c r="J438" s="879">
        <v>1.103</v>
      </c>
      <c r="K438" s="2262">
        <v>637957.66800000006</v>
      </c>
      <c r="M438" s="1652">
        <v>96.1</v>
      </c>
      <c r="N438" s="1707">
        <v>3365.02</v>
      </c>
      <c r="O438" s="843">
        <v>318.43</v>
      </c>
      <c r="P438" s="843">
        <v>90.1</v>
      </c>
      <c r="Q438" s="844">
        <v>1127287.5</v>
      </c>
      <c r="R438" s="845">
        <v>1</v>
      </c>
      <c r="S438" s="845">
        <v>3.4</v>
      </c>
      <c r="T438" s="879">
        <v>1.1080000000000001</v>
      </c>
      <c r="U438" s="2262">
        <v>637705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97.5</v>
      </c>
      <c r="D439" s="848"/>
      <c r="E439" s="849">
        <v>372586</v>
      </c>
      <c r="F439" s="848">
        <v>92.6</v>
      </c>
      <c r="G439" s="849">
        <v>1121366.2</v>
      </c>
      <c r="H439" s="850">
        <v>0.99</v>
      </c>
      <c r="I439" s="850">
        <v>2.2000000000000002</v>
      </c>
      <c r="J439" s="1432">
        <v>1.1890000000000001</v>
      </c>
      <c r="K439" s="2269">
        <v>768089.28300000005</v>
      </c>
      <c r="M439" s="1653">
        <v>97.5</v>
      </c>
      <c r="N439" s="1894"/>
      <c r="O439" s="848">
        <v>399.06</v>
      </c>
      <c r="P439" s="848">
        <v>92.6</v>
      </c>
      <c r="Q439" s="849">
        <v>1126147.3999999999</v>
      </c>
      <c r="R439" s="850">
        <v>0.99</v>
      </c>
      <c r="S439" s="850">
        <v>2.2000000000000002</v>
      </c>
      <c r="T439" s="1432">
        <v>1.111</v>
      </c>
      <c r="U439" s="2269">
        <v>713592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1493</v>
      </c>
      <c r="B440" s="765" t="s">
        <v>3</v>
      </c>
      <c r="C440" s="853">
        <v>98.4</v>
      </c>
      <c r="D440" s="853"/>
      <c r="E440" s="854">
        <v>221771</v>
      </c>
      <c r="F440" s="853">
        <v>94.5</v>
      </c>
      <c r="G440" s="854">
        <v>1051705.575</v>
      </c>
      <c r="H440" s="855">
        <v>1</v>
      </c>
      <c r="I440" s="855">
        <v>0</v>
      </c>
      <c r="J440" s="1433">
        <v>1.0149999999999999</v>
      </c>
      <c r="K440" s="2261">
        <v>558169</v>
      </c>
      <c r="M440" s="1650">
        <v>98.4</v>
      </c>
      <c r="N440" s="1706"/>
      <c r="O440" s="853">
        <v>259.69</v>
      </c>
      <c r="P440" s="853">
        <v>94.5</v>
      </c>
      <c r="Q440" s="854">
        <v>1095298.5</v>
      </c>
      <c r="R440" s="855">
        <v>1</v>
      </c>
      <c r="S440" s="855">
        <v>0</v>
      </c>
      <c r="T440" s="1433">
        <v>1.0960000000000001</v>
      </c>
      <c r="U440" s="2261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/>
      <c r="D441" s="843"/>
      <c r="E441" s="844"/>
      <c r="F441" s="843"/>
      <c r="G441" s="844"/>
      <c r="H441" s="845"/>
      <c r="I441" s="845"/>
      <c r="J441" s="879"/>
      <c r="K441" s="2262"/>
      <c r="M441" s="1652"/>
      <c r="N441" s="1707"/>
      <c r="O441" s="843"/>
      <c r="P441" s="843"/>
      <c r="Q441" s="844"/>
      <c r="R441" s="845"/>
      <c r="S441" s="845"/>
      <c r="T441" s="879"/>
      <c r="U441" s="2262"/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/>
      <c r="D442" s="843"/>
      <c r="E442" s="844"/>
      <c r="F442" s="843"/>
      <c r="G442" s="844"/>
      <c r="H442" s="845"/>
      <c r="I442" s="845"/>
      <c r="J442" s="879"/>
      <c r="K442" s="2262"/>
      <c r="M442" s="1652"/>
      <c r="N442" s="1707"/>
      <c r="O442" s="843"/>
      <c r="P442" s="843"/>
      <c r="Q442" s="844"/>
      <c r="R442" s="845"/>
      <c r="S442" s="845"/>
      <c r="T442" s="879"/>
      <c r="U442" s="2262"/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/>
      <c r="D443" s="843"/>
      <c r="E443" s="844"/>
      <c r="F443" s="843"/>
      <c r="G443" s="844"/>
      <c r="H443" s="845"/>
      <c r="I443" s="845"/>
      <c r="J443" s="879"/>
      <c r="K443" s="2262"/>
      <c r="M443" s="1652"/>
      <c r="N443" s="1707"/>
      <c r="O443" s="843"/>
      <c r="P443" s="843"/>
      <c r="Q443" s="844"/>
      <c r="R443" s="845"/>
      <c r="S443" s="845"/>
      <c r="T443" s="879"/>
      <c r="U443" s="2262"/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/>
      <c r="D444" s="843"/>
      <c r="E444" s="844"/>
      <c r="F444" s="843"/>
      <c r="G444" s="844"/>
      <c r="H444" s="845"/>
      <c r="I444" s="845"/>
      <c r="J444" s="879"/>
      <c r="K444" s="2262"/>
      <c r="M444" s="1652"/>
      <c r="N444" s="1707"/>
      <c r="O444" s="843"/>
      <c r="P444" s="843"/>
      <c r="Q444" s="844"/>
      <c r="R444" s="845"/>
      <c r="S444" s="845"/>
      <c r="T444" s="879"/>
      <c r="U444" s="2262"/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/>
      <c r="D445" s="843"/>
      <c r="E445" s="844"/>
      <c r="F445" s="843"/>
      <c r="G445" s="844"/>
      <c r="H445" s="845"/>
      <c r="I445" s="845"/>
      <c r="J445" s="879"/>
      <c r="K445" s="2262"/>
      <c r="M445" s="1652"/>
      <c r="N445" s="1707"/>
      <c r="O445" s="843"/>
      <c r="P445" s="843"/>
      <c r="Q445" s="844"/>
      <c r="R445" s="845"/>
      <c r="S445" s="845"/>
      <c r="T445" s="879"/>
      <c r="U445" s="2262"/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/>
      <c r="D446" s="843"/>
      <c r="E446" s="844"/>
      <c r="F446" s="843"/>
      <c r="G446" s="844"/>
      <c r="H446" s="845"/>
      <c r="I446" s="845"/>
      <c r="J446" s="879"/>
      <c r="K446" s="2262"/>
      <c r="M446" s="1652"/>
      <c r="N446" s="1707"/>
      <c r="O446" s="843"/>
      <c r="P446" s="843"/>
      <c r="Q446" s="844"/>
      <c r="R446" s="845"/>
      <c r="S446" s="845"/>
      <c r="T446" s="879"/>
      <c r="U446" s="2262"/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/>
      <c r="D447" s="843"/>
      <c r="E447" s="844"/>
      <c r="F447" s="843"/>
      <c r="G447" s="844"/>
      <c r="H447" s="845"/>
      <c r="I447" s="845"/>
      <c r="J447" s="879"/>
      <c r="K447" s="2262"/>
      <c r="M447" s="1652"/>
      <c r="N447" s="1707"/>
      <c r="O447" s="843"/>
      <c r="P447" s="843"/>
      <c r="Q447" s="844"/>
      <c r="R447" s="845"/>
      <c r="S447" s="845"/>
      <c r="T447" s="879"/>
      <c r="U447" s="2262"/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/>
      <c r="D448" s="843"/>
      <c r="E448" s="844"/>
      <c r="F448" s="843"/>
      <c r="G448" s="844"/>
      <c r="H448" s="845"/>
      <c r="I448" s="845"/>
      <c r="J448" s="879"/>
      <c r="K448" s="2262"/>
      <c r="M448" s="1652"/>
      <c r="N448" s="1707"/>
      <c r="O448" s="843"/>
      <c r="P448" s="843"/>
      <c r="Q448" s="844"/>
      <c r="R448" s="845"/>
      <c r="S448" s="845"/>
      <c r="T448" s="879"/>
      <c r="U448" s="2262"/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/>
      <c r="D449" s="843"/>
      <c r="E449" s="844"/>
      <c r="F449" s="843"/>
      <c r="G449" s="844"/>
      <c r="H449" s="845"/>
      <c r="I449" s="845"/>
      <c r="J449" s="879"/>
      <c r="K449" s="2262"/>
      <c r="M449" s="1652"/>
      <c r="N449" s="1707"/>
      <c r="O449" s="843"/>
      <c r="P449" s="843"/>
      <c r="Q449" s="844"/>
      <c r="R449" s="845"/>
      <c r="S449" s="845"/>
      <c r="T449" s="879"/>
      <c r="U449" s="2262"/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62"/>
      <c r="M450" s="1652"/>
      <c r="N450" s="1707"/>
      <c r="O450" s="843"/>
      <c r="P450" s="843"/>
      <c r="Q450" s="844"/>
      <c r="R450" s="845"/>
      <c r="S450" s="845"/>
      <c r="T450" s="879"/>
      <c r="U450" s="2262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9"/>
      <c r="M451" s="1653"/>
      <c r="N451" s="1894"/>
      <c r="O451" s="848"/>
      <c r="P451" s="848"/>
      <c r="Q451" s="849"/>
      <c r="R451" s="850"/>
      <c r="S451" s="850"/>
      <c r="T451" s="1432"/>
      <c r="U451" s="2269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917</v>
      </c>
      <c r="F454" s="886" t="s">
        <v>284</v>
      </c>
      <c r="G454" s="1168" t="s">
        <v>918</v>
      </c>
      <c r="H454" s="886" t="s">
        <v>286</v>
      </c>
      <c r="I454" s="1168" t="s">
        <v>919</v>
      </c>
      <c r="J454" s="886" t="s">
        <v>288</v>
      </c>
      <c r="K454" s="1169" t="s">
        <v>920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921</v>
      </c>
      <c r="F455" s="820" t="s">
        <v>290</v>
      </c>
      <c r="G455" t="s">
        <v>922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923</v>
      </c>
      <c r="D456" s="820"/>
      <c r="E456" s="820" t="s">
        <v>924</v>
      </c>
      <c r="F456" s="820" t="s">
        <v>297</v>
      </c>
      <c r="G456" t="s">
        <v>925</v>
      </c>
      <c r="H456" s="820" t="s">
        <v>297</v>
      </c>
      <c r="I456" t="s">
        <v>926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923</v>
      </c>
      <c r="G457" t="s">
        <v>923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2">
        <f t="shared" ref="G459" si="1">AVERAGE(G20:G31)</f>
        <v>1028248.301</v>
      </c>
      <c r="H459" s="103">
        <f t="shared" si="0"/>
        <v>1.0916666666666666</v>
      </c>
      <c r="I459" s="1793"/>
      <c r="J459" s="104">
        <f>AVERAGE(J20:J31)</f>
        <v>1.0546666666666666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2">
        <f t="shared" ref="G460" si="3">AVERAGE(G32:G43)</f>
        <v>1026875.068</v>
      </c>
      <c r="H460" s="103">
        <f t="shared" si="2"/>
        <v>1.0641666666666667</v>
      </c>
      <c r="I460" s="1794">
        <f t="shared" ref="I460" si="4">AVERAGE(I32:I43)</f>
        <v>4.5583333333333327</v>
      </c>
      <c r="J460" s="104">
        <f>AVERAGE(J32:J43)</f>
        <v>1.0273333333333332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2">
        <f t="shared" ref="G461" si="6">AVERAGE(G44:G55)</f>
        <v>991695.23850000009</v>
      </c>
      <c r="H461" s="103">
        <f t="shared" si="5"/>
        <v>0.78083333333333327</v>
      </c>
      <c r="I461" s="1794">
        <f t="shared" ref="I461" si="7">AVERAGE(I44:I55)</f>
        <v>-0.19166666666666662</v>
      </c>
      <c r="J461" s="104">
        <f>AVERAGE(J44:J55)</f>
        <v>0.91774999999999995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2">
        <f t="shared" ref="G462" si="9">AVERAGE(G56:G67)</f>
        <v>1012182.9236666668</v>
      </c>
      <c r="H462" s="103">
        <f t="shared" si="8"/>
        <v>0.54249999999999987</v>
      </c>
      <c r="I462" s="1794">
        <f t="shared" ref="I462" si="10">AVERAGE(I56:I67)</f>
        <v>-0.11666666666666665</v>
      </c>
      <c r="J462" s="104">
        <f>AVERAGE(J56:J67)</f>
        <v>0.86933333333333318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2">
        <f t="shared" ref="G463" si="12">AVERAGE(G68:G79)</f>
        <v>986071.17824999988</v>
      </c>
      <c r="H463" s="103">
        <f t="shared" si="11"/>
        <v>0.45250000000000007</v>
      </c>
      <c r="I463" s="1794">
        <f t="shared" ref="I463" si="13">AVERAGE(I68:I79)</f>
        <v>1.5666666666666667</v>
      </c>
      <c r="J463" s="104">
        <f>AVERAGE(J68:J79)</f>
        <v>0.87300000000000011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2">
        <f t="shared" ref="G464" si="15">AVERAGE(G80:G91)</f>
        <v>957594.54458333354</v>
      </c>
      <c r="H464" s="103">
        <f t="shared" si="14"/>
        <v>0.48166666666666663</v>
      </c>
      <c r="I464" s="1794">
        <f t="shared" ref="I464" si="16">AVERAGE(I80:I91)</f>
        <v>-8.3583333333333343</v>
      </c>
      <c r="J464" s="104">
        <f>AVERAGE(J80:J91)</f>
        <v>0.85275000000000001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2">
        <f t="shared" ref="G465" si="18">AVERAGE(G92:G103)</f>
        <v>948902.37750000006</v>
      </c>
      <c r="H465" s="103">
        <f t="shared" si="17"/>
        <v>0.60499999999999998</v>
      </c>
      <c r="I465" s="1794">
        <f t="shared" ref="I465" si="19">AVERAGE(I92:I103)</f>
        <v>8.2416666666666671</v>
      </c>
      <c r="J465" s="104">
        <f>AVERAGE(J92:J103)</f>
        <v>0.89758333333333329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2">
        <f t="shared" ref="G466" si="21">AVERAGE(G104:G115)</f>
        <v>934814.24533333315</v>
      </c>
      <c r="H466" s="103">
        <f t="shared" si="20"/>
        <v>0.57833333333333348</v>
      </c>
      <c r="I466" s="1794">
        <f t="shared" ref="I466" si="22">AVERAGE(I104:I115)</f>
        <v>5.8500000000000005</v>
      </c>
      <c r="J466" s="104">
        <f>AVERAGE(J104:J115)</f>
        <v>0.97683333333333333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2">
        <f t="shared" ref="G467" si="24">AVERAGE(G116:G127)</f>
        <v>913882.21666666667</v>
      </c>
      <c r="H467" s="103">
        <f t="shared" si="23"/>
        <v>0.39416666666666661</v>
      </c>
      <c r="I467" s="1794">
        <f t="shared" ref="I467" si="25">AVERAGE(I116:I127)</f>
        <v>0.46666666666666673</v>
      </c>
      <c r="J467" s="104">
        <f>AVERAGE(J116:J127)</f>
        <v>0.92766666666666664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2">
        <f t="shared" ref="G468" si="27">AVERAGE(G128:G139)</f>
        <v>1086509.1475</v>
      </c>
      <c r="H468" s="103">
        <f t="shared" si="26"/>
        <v>0.35250000000000004</v>
      </c>
      <c r="I468" s="1794">
        <f t="shared" ref="I468" si="28">AVERAGE(I128:I139)</f>
        <v>-4.041666666666667</v>
      </c>
      <c r="J468" s="104">
        <f>AVERAGE(J128:J139)</f>
        <v>0.91666666666666685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2">
        <f t="shared" ref="G469" si="30">AVERAGE(G140:G151)</f>
        <v>1110609.4522500003</v>
      </c>
      <c r="H469" s="103">
        <f t="shared" si="29"/>
        <v>0.43416666666666676</v>
      </c>
      <c r="I469" s="1794">
        <f t="shared" ref="I469" si="31">AVERAGE(I140:I151)</f>
        <v>-4.125</v>
      </c>
      <c r="J469" s="104">
        <f>AVERAGE(J140:J151)</f>
        <v>0.95625000000000016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5">
        <f t="shared" ref="I470" si="34">AVERAGE(I152:I163)</f>
        <v>-4.208333333333333</v>
      </c>
      <c r="J470" s="106">
        <f>AVERAGE(J152:J163)</f>
        <v>0.88916666666666655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2">
        <f t="shared" ref="G471" si="36">AVERAGE(G164:G175)</f>
        <v>967100.89574999979</v>
      </c>
      <c r="H471" s="103">
        <f t="shared" si="35"/>
        <v>0.41833333333333345</v>
      </c>
      <c r="I471" s="1794">
        <f t="shared" ref="I471" si="37">AVERAGE(I164:I175)</f>
        <v>-4.6249999999999991</v>
      </c>
      <c r="J471" s="104">
        <f>AVERAGE(J164:J175)</f>
        <v>0.96308333333333351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2">
        <f t="shared" ref="G472" si="39">AVERAGE(G176:G187)</f>
        <v>919869.68516666675</v>
      </c>
      <c r="H472" s="103">
        <f t="shared" si="38"/>
        <v>0.51750000000000007</v>
      </c>
      <c r="I472" s="1794">
        <f t="shared" ref="I472" si="40">AVERAGE(I176:I187)</f>
        <v>-3.8749999999999996</v>
      </c>
      <c r="J472" s="104">
        <f>AVERAGE(J176:J187)</f>
        <v>1.10625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2">
        <f t="shared" ref="G473" si="42">AVERAGE(G188:G199)</f>
        <v>1025501.6138333334</v>
      </c>
      <c r="H473" s="103">
        <f t="shared" si="41"/>
        <v>0.68833333333333335</v>
      </c>
      <c r="I473" s="1794">
        <f t="shared" ref="I473" si="43">AVERAGE(I188:I199)</f>
        <v>-2.5416666666666665</v>
      </c>
      <c r="J473" s="104">
        <f>AVERAGE(J188:J199)</f>
        <v>1.0909166666666665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2">
        <f t="shared" ref="G474" si="45">AVERAGE(G200:G211)</f>
        <v>1023977.5619166667</v>
      </c>
      <c r="H474" s="103">
        <f t="shared" si="44"/>
        <v>0.8341666666666665</v>
      </c>
      <c r="I474" s="1794">
        <f t="shared" ref="I474" si="46">AVERAGE(I200:I211)</f>
        <v>-2.5833333333333335</v>
      </c>
      <c r="J474" s="104">
        <f>AVERAGE(J200:J211)</f>
        <v>1.1343333333333334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2">
        <f t="shared" ref="G475" si="48">AVERAGE(G212:G223)</f>
        <v>1028883.0442500002</v>
      </c>
      <c r="H475" s="103">
        <f t="shared" si="47"/>
        <v>0.93833333333333313</v>
      </c>
      <c r="I475" s="1794">
        <f t="shared" ref="I475" si="49">AVERAGE(I212:I223)</f>
        <v>-0.94999999999999984</v>
      </c>
      <c r="J475" s="104">
        <f>AVERAGE(J212:J223)</f>
        <v>1.2798333333333334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2">
        <f t="shared" ref="G476" si="51">AVERAGE(G224:G235)</f>
        <v>1040253.3859166669</v>
      </c>
      <c r="H476" s="103">
        <f t="shared" si="50"/>
        <v>0.94166666666666676</v>
      </c>
      <c r="I476" s="1794">
        <f t="shared" ref="I476" si="52">AVERAGE(I224:I235)</f>
        <v>1.8083333333333336</v>
      </c>
      <c r="J476" s="104">
        <f>AVERAGE(J224:J235)</f>
        <v>1.2419166666666668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2">
        <f t="shared" ref="G477" si="54">AVERAGE(G236:G247)</f>
        <v>1036981.3789166667</v>
      </c>
      <c r="H477" s="103">
        <f t="shared" si="53"/>
        <v>0.77916666666666667</v>
      </c>
      <c r="I477" s="1794">
        <f t="shared" ref="I477" si="55">AVERAGE(I236:I247)</f>
        <v>-0.44166666666666649</v>
      </c>
      <c r="J477" s="104">
        <f>AVERAGE(J236:J247)</f>
        <v>1.2249999999999999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2">
        <f t="shared" ref="G478" si="57">AVERAGE(G248:G259)</f>
        <v>1048383.1500833334</v>
      </c>
      <c r="H478" s="103">
        <f t="shared" si="56"/>
        <v>0.47000000000000003</v>
      </c>
      <c r="I478" s="1794">
        <f t="shared" ref="I478" si="58">AVERAGE(I248:I259)</f>
        <v>-4.0666666666666673</v>
      </c>
      <c r="J478" s="104">
        <f>AVERAGE(J248:J259)</f>
        <v>1.0193333333333332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6">
        <f t="shared" ref="I479" si="61">AVERAGE(I260:I271)</f>
        <v>-2.2000000000000006</v>
      </c>
      <c r="J479" s="893">
        <f>AVERAGE(J260:J271)</f>
        <v>1.1461666666666666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2">
        <f t="shared" ref="G480" si="63">AVERAGE(G272:G283)</f>
        <v>1088115.4820833334</v>
      </c>
      <c r="H480" s="103">
        <f t="shared" si="62"/>
        <v>0.59499999999999997</v>
      </c>
      <c r="I480" s="1794">
        <f t="shared" ref="I480" si="64">AVERAGE(I272:I283)</f>
        <v>-1.7916666666666667</v>
      </c>
      <c r="J480" s="104">
        <f>AVERAGE(J272:J283)</f>
        <v>1.1909166666666666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2">
        <f t="shared" ref="G481" si="66">AVERAGE(G284:G295)</f>
        <v>1133199.1916666667</v>
      </c>
      <c r="H481" s="103">
        <f t="shared" si="65"/>
        <v>0.67833333333333312</v>
      </c>
      <c r="I481" s="1794">
        <f t="shared" ref="I481" si="67">AVERAGE(I284:I295)</f>
        <v>-1.6583333333333332</v>
      </c>
      <c r="J481" s="104">
        <f>AVERAGE(J284:J295)</f>
        <v>1.1136666666666666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2">
        <f t="shared" ref="G482" si="69">AVERAGE(G296:G307)</f>
        <v>1116942.0360000003</v>
      </c>
      <c r="H482" s="103">
        <f t="shared" si="68"/>
        <v>0.75583333333333336</v>
      </c>
      <c r="I482" s="1794">
        <f t="shared" ref="I482" si="70">AVERAGE(I296:I307)</f>
        <v>-0.75833333333333341</v>
      </c>
      <c r="J482" s="104">
        <f>AVERAGE(J296:J307)</f>
        <v>1.0803333333333336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2">
        <f t="shared" ref="G483" si="72">AVERAGE(G308:G319)</f>
        <v>1119436.9991666668</v>
      </c>
      <c r="H483" s="103">
        <f t="shared" si="71"/>
        <v>0.88583333333333325</v>
      </c>
      <c r="I483" s="1794">
        <f t="shared" ref="I483" si="73">AVERAGE(I308:I319)</f>
        <v>0.52500000000000013</v>
      </c>
      <c r="J483" s="104">
        <f>AVERAGE(J308:J319)</f>
        <v>1.1179166666666669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2">
        <f t="shared" ref="G484" si="75">AVERAGE(G320:G331)</f>
        <v>1098499.1291666667</v>
      </c>
      <c r="H484" s="103">
        <f t="shared" si="74"/>
        <v>0.98583333333333323</v>
      </c>
      <c r="I484" s="1794">
        <f t="shared" ref="I484" si="76">AVERAGE(I320:I331)</f>
        <v>0.61638570412680649</v>
      </c>
      <c r="J484" s="104">
        <f>AVERAGE(J320:J331)</f>
        <v>1.0910833333333332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7">
        <f t="shared" ref="I485" si="79">AVERAGE(I332:I343)</f>
        <v>-1.4971097443643069</v>
      </c>
      <c r="J485" s="809">
        <f>AVERAGE(J332:J343)</f>
        <v>1.0374999999999999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2">
        <f>AVERAGE(G344:G355)</f>
        <v>1093173.93025</v>
      </c>
      <c r="H486" s="103">
        <f>AVERAGE(H344:H355)</f>
        <v>1.2833333333333334</v>
      </c>
      <c r="I486" s="1794">
        <f>AVERAGE(I344:I355)</f>
        <v>-1.9750000000000005</v>
      </c>
      <c r="J486" s="104">
        <f>AVERAGE(J344:J355)</f>
        <v>1.0610833333333334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2">
        <f>AVERAGE(G356:G367)</f>
        <v>1129601.9590833331</v>
      </c>
      <c r="H487" s="103">
        <f>AVERAGE(H356:H367)</f>
        <v>1.43</v>
      </c>
      <c r="I487" s="1794">
        <f>AVERAGE(I356:I367)</f>
        <v>-3</v>
      </c>
      <c r="J487" s="104">
        <f>AVERAGE(J356:J367)</f>
        <v>1.0639166666666668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2">
        <f>AVERAGE(G368:G379)</f>
        <v>1099458.1426666668</v>
      </c>
      <c r="H488" s="103">
        <f>AVERAGE(H368:H379)</f>
        <v>1.4275</v>
      </c>
      <c r="I488" s="1794">
        <f>AVERAGE(I368:I379)</f>
        <v>-1.6416666666666664</v>
      </c>
      <c r="J488" s="104">
        <f>AVERAGE(J368:J379)</f>
        <v>1.0055833333333333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5" t="s">
        <v>794</v>
      </c>
      <c r="B489" s="1886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7">
        <f t="shared" si="80"/>
        <v>1.0483333333333333</v>
      </c>
      <c r="I489" s="1888">
        <f t="shared" ref="I489" si="82">AVERAGE(I380:I391)</f>
        <v>-4.2416666666666663</v>
      </c>
      <c r="J489" s="106">
        <f t="shared" si="80"/>
        <v>0.97000000000000008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858</v>
      </c>
      <c r="B490" s="1884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7">
        <f t="shared" ref="I490" si="85">AVERAGE(I392:I403)</f>
        <v>0.42499999999999982</v>
      </c>
      <c r="J490" s="104">
        <f t="shared" si="83"/>
        <v>1.0735833333333333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1225</v>
      </c>
      <c r="B491" s="1884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7">
        <f>AVERAGE(I404:I415)</f>
        <v>1.8500000000000003</v>
      </c>
      <c r="J491" s="104">
        <f>AVERAGE(J404:J415)</f>
        <v>1.1307499999999999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1224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9">
        <f>AVERAGE(H416:H427)</f>
        <v>1.0183333333333333</v>
      </c>
      <c r="I492" s="1890">
        <f>AVERAGE(I416:I427)</f>
        <v>3.3000000000000003</v>
      </c>
      <c r="J492" s="893">
        <f>AVERAGE(J416:J427)</f>
        <v>1.1023333333333334</v>
      </c>
      <c r="K492" s="1175">
        <f>SUM(K416:K427)</f>
        <v>8257914.8949999996</v>
      </c>
      <c r="X492" s="1698"/>
      <c r="Y492" s="1698"/>
      <c r="Z492" s="1698"/>
    </row>
    <row r="493" spans="1:26">
      <c r="A493" s="2648" t="s">
        <v>1433</v>
      </c>
      <c r="B493" s="2649"/>
      <c r="C493" s="817">
        <f>AVERAGE(C428:C439)</f>
        <v>96.225000000000009</v>
      </c>
      <c r="D493" s="1173">
        <f>AVERAGE(D428:D439)</f>
        <v>3448131.8329244498</v>
      </c>
      <c r="E493" s="1173">
        <f>SUM(E428:E439)</f>
        <v>3995397</v>
      </c>
      <c r="F493" s="817">
        <f>AVERAGE(F428:F439)</f>
        <v>93.091666666666654</v>
      </c>
      <c r="G493" s="1173">
        <f>AVERAGE(G428:G439)</f>
        <v>1119378.5756666667</v>
      </c>
      <c r="H493" s="1889">
        <f>AVERAGE(H428:H439)</f>
        <v>1.0083333333333333</v>
      </c>
      <c r="I493" s="1890">
        <f>AVERAGE(I428:I439)</f>
        <v>2.75</v>
      </c>
      <c r="J493" s="893">
        <f>AVERAGE(J428:J439)</f>
        <v>1.1158333333333335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1">
        <f>SUM(D359:D370)</f>
        <v>41887825.98534061</v>
      </c>
      <c r="E499" s="1891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2"/>
      <c r="D500" s="1891">
        <f>SUM(D371:D382)</f>
        <v>41378254.844433755</v>
      </c>
      <c r="E500" s="1891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824</v>
      </c>
      <c r="B501" s="1892"/>
      <c r="D501" s="1891">
        <f>SUM(D383:D394)</f>
        <v>37963961.745062433</v>
      </c>
      <c r="E501" s="1891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1195</v>
      </c>
      <c r="B502" s="1892"/>
      <c r="D502" s="1891">
        <f>SUM(D395:D406)</f>
        <v>41426260.066222213</v>
      </c>
      <c r="E502" s="1891">
        <f>SUM(E395:E406)</f>
        <v>4600889</v>
      </c>
      <c r="K502" s="1177">
        <f>SUM(K395:K406)</f>
        <v>6848697.693</v>
      </c>
    </row>
    <row r="503" spans="1:26">
      <c r="A503" s="1171" t="s">
        <v>1227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8180661.2369999997</v>
      </c>
    </row>
  </sheetData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M8" activePane="bottomRight" state="frozen"/>
      <selection pane="topRight" activeCell="C1" sqref="C1"/>
      <selection pane="bottomLeft" activeCell="A7" sqref="A7"/>
      <selection pane="bottomRight" activeCell="U17" sqref="U17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1466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7" t="s">
        <v>1428</v>
      </c>
      <c r="D5" s="820"/>
      <c r="E5" s="2187" t="s">
        <v>1428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849</v>
      </c>
      <c r="M5" s="2189" t="s">
        <v>1428</v>
      </c>
      <c r="N5" s="820"/>
      <c r="O5" s="2187" t="s">
        <v>1428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90" t="s">
        <v>1428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90" t="s">
        <v>1428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85.7</v>
      </c>
      <c r="D8" s="1164">
        <v>1586.8</v>
      </c>
      <c r="E8" s="1164">
        <v>137.4</v>
      </c>
      <c r="F8" s="1164">
        <v>97.2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98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96.9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97.9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97.2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98.5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100.5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99.4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100.2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99.3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100.2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99.4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100.1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99.5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99.8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99.6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99.7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99.8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99.8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99.9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100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100.1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100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100.3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99.5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100.3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99.3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100.3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99.1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100.4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101.6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100.4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101.1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100.1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101.2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100.3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101.3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100.6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100.7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100.5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100.4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100.5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100.6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100.8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100.5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100.6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100.5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100.8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100.8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101.6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101.1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102.2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101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102.3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104.1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102.9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104.2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103.1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104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103.1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104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103.3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103.8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103.7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103.9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104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103.8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104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104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104.2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104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104.3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103.5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104.3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103.2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104.3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102.8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104.1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105.8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104.6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106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104.9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106.2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105.3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105.8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105.2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105.1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105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105.1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105.2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105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105.2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105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105.2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105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105.3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104.1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104.8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103.6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104.6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103.7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106.2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105.1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106.1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105.1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105.7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104.8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105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104.4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104.2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104.2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104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104.1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103.8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103.9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103.1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103.3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102.6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102.8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102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102.6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101.4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102.3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101.1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102.3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102.9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101.9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102.7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101.8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102.6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101.8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102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101.5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101.6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101.6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101.3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101.3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101.2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101.3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101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101.1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101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101.1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100.7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101.2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98.9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99.8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98.5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99.6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100.5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99.6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100.1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99.4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99.3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98.6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99.4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98.9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98.6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98.7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98.5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98.5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98.2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98.3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98.1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98.2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98.3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98.4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97.4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97.9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96.6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97.4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95.8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96.9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97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96.2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96.9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96.3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97.2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96.6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97.3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96.8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96.4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96.4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96.2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96.2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96.7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96.8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96.7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96.7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96.5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96.5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96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96.4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95.7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96.4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95.3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96.3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96.8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96.1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96.2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95.7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96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95.4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97.5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97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97.1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97.1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96.6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96.6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96.1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96.2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96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96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96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96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95.5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96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95.3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95.9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95.1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96.1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96.6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96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96.4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96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96.4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95.9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96.2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95.7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95.5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95.5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95.6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95.6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95.3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95.4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95.3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95.2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94.9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94.8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93.6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94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93.1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93.6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93.6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94.5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95.4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95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96.1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95.8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96.6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96.2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96.2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95.7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95.9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95.9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96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95.9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96.1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96.2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95.6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95.5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96.7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96.6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93.2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93.6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93.8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94.3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94.2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95.1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93.8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93.4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93.6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93.4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93.6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93.2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93.9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93.4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93.4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93.4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92.7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92.7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92.9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92.9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93.1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93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92.9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92.8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92.4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92.7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92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92.4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91.2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92.1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91.8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91.5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91.4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91.2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91.5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91.2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91.3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90.8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90.8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90.7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90.6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90.6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90.6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90.7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90.3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90.2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90.3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90.2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90.1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90.4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90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90.3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89.2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90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90.4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90.1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90.3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90.1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90.3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90.1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90.5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90.1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89.9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89.8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89.9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89.9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89.4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89.4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89.7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89.6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88.5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88.5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89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89.2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88.8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89.1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88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88.8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89.1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88.8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88.9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88.6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88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87.8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88.6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88.2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86.6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86.5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86.4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86.4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86.4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86.5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84.7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84.6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84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84.1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88.1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88.3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88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88.4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88.5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89.3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87.9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87.6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88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87.7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87.4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87.2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87.8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87.5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87.4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87.2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86.4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86.4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86.8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86.8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87.2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87.1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87.4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87.6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86.5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86.7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86.9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87.3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87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87.8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87.9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87.6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90.5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90.1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87.6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87.3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87.5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87.2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87.7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87.4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88.1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88.1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87.6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87.6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87.6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87.6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87.4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87.6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87.3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87.5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86.8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87.3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86.9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87.7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87.9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87.6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88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87.5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88.2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87.8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87.7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87.4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88.3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88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87.8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87.8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87.9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87.9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87.9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87.9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87.8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88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88.5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88.8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88.5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89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88.3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89.1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90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89.7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90.6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90.1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91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90.6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91.2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90.9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91.4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91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91.3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91.3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91.7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91.7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90.8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90.9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91.9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92.1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91.9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92.2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91.7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92.2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91.9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92.8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93.7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93.4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94.1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93.5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94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93.5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94.2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93.9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94.6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94.3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94.6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94.6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93.9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93.9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93.9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93.9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94.4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94.6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94.6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94.9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94.7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95.2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94.2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95.2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95.5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95.3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96.1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95.6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96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95.6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95.7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95.3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95.6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95.3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95.7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95.6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95.4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95.4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95.4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95.4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95.6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95.7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95.2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95.5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95.1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95.6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94.5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95.5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95.4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95.2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95.7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95.2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95.6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95.2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95.8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95.3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95.7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95.4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95.7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95.6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95.9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95.9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96.1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96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95.9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95.9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95.8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96.1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95.4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96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95.2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96.2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96.5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96.4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96.8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96.4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97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96.6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97.3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96.8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96.9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96.6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96.6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96.5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96.3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96.3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96.6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96.4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96.6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96.5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96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96.3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95.8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96.4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95.3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96.3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96.1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96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96.2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95.9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96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95.6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96.5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96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96.2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95.9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96.2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96.2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95.9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95.9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96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95.8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96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95.9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95.4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95.8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95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95.6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94.8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95.8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95.8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95.7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96.1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95.8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96.6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96.2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96.8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96.3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96.5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96.2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96.2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96.2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96.4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96.4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96.7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96.5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96.7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96.6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96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96.4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95.8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96.5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95.8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96.8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96.7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96.6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96.9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96.6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96.8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96.4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96.9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96.4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96.9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96.6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96.7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96.7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96.7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96.7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97.2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97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97.1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97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96.7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97.1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96.7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97.3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95.9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96.9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98.2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98.1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98.5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98.1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98.6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98.1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98.8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98.3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98.6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98.3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98.7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98.7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98.9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98.9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99.2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99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99.4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99.4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99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99.4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98.8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99.4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98.3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99.3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99.9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99.7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100.2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99.8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100.5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100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100.4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99.9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100.2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100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100.1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100.1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99.9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99.9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99.9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99.7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99.9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99.9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100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100.4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99.7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100.3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99.3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100.4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100.7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100.6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100.8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100.4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100.8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100.3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101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100.6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100.9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100.6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100.6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100.5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100.9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100.8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101.1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100.8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100.7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100.8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100.5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100.9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100.7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101.3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100.5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101.6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101.4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101.4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101.9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101.5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102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101.5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101.8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101.4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101.7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101.4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101.6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101.5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101.7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101.6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102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101.7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102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102.1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101.3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101.6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101.2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101.8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100.9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101.9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102.4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102.5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103.1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102.7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103.3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102.8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103.5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103.2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103.5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103.2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104.1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103.9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103.9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103.8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103.5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103.2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103.7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103.8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104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104.3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103.5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104.1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102.6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103.6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103.8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103.9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103.4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103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105.1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104.6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104.5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104.2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105.4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105.1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105.1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104.9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105.1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105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105.6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105.3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104.8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104.8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819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104.8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105.1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104.2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104.7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104.4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105.4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104.7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104.9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105.4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105.1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105.5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105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105.2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104.9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103.5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103.2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103.8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103.6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102.8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102.7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102.5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102.3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102.2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102.2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904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103.8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104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103.8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104.3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103.1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104.1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103.9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104.1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104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103.7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104.1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103.7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104.1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103.8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103.8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103.5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103.9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103.7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103.2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103.1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103.6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103.4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104.1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104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1219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103.5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103.7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103.1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103.6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102.4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103.3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103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103.2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103.4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103.1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103.4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103.1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103.7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103.4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103.5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103.2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103.4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103.3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103.6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103.5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103.8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103.6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4">
        <v>2434</v>
      </c>
      <c r="E427" s="848">
        <v>105.7</v>
      </c>
      <c r="F427" s="848">
        <v>103.8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103.6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1422</v>
      </c>
      <c r="B428" s="701" t="s">
        <v>3</v>
      </c>
      <c r="C428" s="853">
        <v>98.7</v>
      </c>
      <c r="D428" s="1706">
        <v>2166</v>
      </c>
      <c r="E428" s="853">
        <v>81.900000000000006</v>
      </c>
      <c r="F428" s="853">
        <v>103.3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98.7</v>
      </c>
      <c r="N428" s="906">
        <v>2222</v>
      </c>
      <c r="O428" s="853">
        <v>81.900000000000006</v>
      </c>
      <c r="P428" s="853">
        <v>103.4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102.5</v>
      </c>
      <c r="D429" s="1707">
        <v>2190</v>
      </c>
      <c r="E429" s="843">
        <v>90.1</v>
      </c>
      <c r="F429" s="843">
        <v>102.7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102.5</v>
      </c>
      <c r="N429" s="878">
        <v>2262.6</v>
      </c>
      <c r="O429" s="843">
        <v>90.1</v>
      </c>
      <c r="P429" s="843">
        <v>103.2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102.9</v>
      </c>
      <c r="D430" s="1707">
        <v>2178</v>
      </c>
      <c r="E430" s="843">
        <v>99.5</v>
      </c>
      <c r="F430" s="843">
        <v>102.6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102.9</v>
      </c>
      <c r="N430" s="878">
        <v>2232.9</v>
      </c>
      <c r="O430" s="843">
        <v>99.5</v>
      </c>
      <c r="P430" s="843">
        <v>103.5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101.8</v>
      </c>
      <c r="D431" s="1707"/>
      <c r="E431" s="843">
        <v>79.2</v>
      </c>
      <c r="F431" s="843">
        <v>102.6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101.8</v>
      </c>
      <c r="N431" s="1707"/>
      <c r="O431" s="843">
        <v>79.2</v>
      </c>
      <c r="P431" s="843">
        <v>102.8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98.9</v>
      </c>
      <c r="D432" s="1707"/>
      <c r="E432" s="843">
        <v>74.7</v>
      </c>
      <c r="F432" s="843">
        <v>103.6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98.9</v>
      </c>
      <c r="N432" s="1707"/>
      <c r="O432" s="843">
        <v>74.7</v>
      </c>
      <c r="P432" s="843">
        <v>103.3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99.8</v>
      </c>
      <c r="D433" s="1707"/>
      <c r="E433" s="843">
        <v>83.4</v>
      </c>
      <c r="F433" s="843">
        <v>103.4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99.8</v>
      </c>
      <c r="N433" s="1707"/>
      <c r="O433" s="843">
        <v>83.4</v>
      </c>
      <c r="P433" s="843">
        <v>103.1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100.1</v>
      </c>
      <c r="D434" s="1707"/>
      <c r="E434" s="843">
        <v>91.6</v>
      </c>
      <c r="F434" s="843">
        <v>103.3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100.1</v>
      </c>
      <c r="N434" s="1707"/>
      <c r="O434" s="843">
        <v>91.6</v>
      </c>
      <c r="P434" s="843">
        <v>103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105.8</v>
      </c>
      <c r="D435" s="1707"/>
      <c r="E435" s="843">
        <v>89.5</v>
      </c>
      <c r="F435" s="843">
        <v>103.7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105.8</v>
      </c>
      <c r="N435" s="1707"/>
      <c r="O435" s="843">
        <v>89.5</v>
      </c>
      <c r="P435" s="843">
        <v>103.4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102.4</v>
      </c>
      <c r="D436" s="1707"/>
      <c r="E436" s="843">
        <v>91.3</v>
      </c>
      <c r="F436" s="843">
        <v>102.8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102.4</v>
      </c>
      <c r="N436" s="1707"/>
      <c r="O436" s="843">
        <v>91.3</v>
      </c>
      <c r="P436" s="843">
        <v>102.7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101.9</v>
      </c>
      <c r="D437" s="1707"/>
      <c r="E437" s="843">
        <v>91.3</v>
      </c>
      <c r="F437" s="843">
        <v>103.4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101.9</v>
      </c>
      <c r="N437" s="1707"/>
      <c r="O437" s="843">
        <v>91.3</v>
      </c>
      <c r="P437" s="843">
        <v>103.3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101.9</v>
      </c>
      <c r="D438" s="1707"/>
      <c r="E438" s="843">
        <v>89</v>
      </c>
      <c r="F438" s="843">
        <v>103.6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101.9</v>
      </c>
      <c r="N438" s="1707"/>
      <c r="O438" s="843">
        <v>89</v>
      </c>
      <c r="P438" s="843">
        <v>103.4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103.9</v>
      </c>
      <c r="D439" s="1894"/>
      <c r="E439" s="848">
        <v>95.8</v>
      </c>
      <c r="F439" s="848">
        <v>103.9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103.9</v>
      </c>
      <c r="N439" s="1894"/>
      <c r="O439" s="848">
        <v>95.8</v>
      </c>
      <c r="P439" s="848">
        <v>103.6</v>
      </c>
      <c r="Q439" s="849">
        <v>19177</v>
      </c>
      <c r="R439" s="848">
        <v>116.042</v>
      </c>
      <c r="S439" s="849">
        <v>22914</v>
      </c>
      <c r="T439" s="1895">
        <v>1.1910000000000001</v>
      </c>
      <c r="U439" s="1657">
        <v>103.77</v>
      </c>
    </row>
    <row r="440" spans="1:21">
      <c r="A440" s="763" t="s">
        <v>1493</v>
      </c>
      <c r="B440" s="765" t="s">
        <v>3</v>
      </c>
      <c r="C440" s="1650">
        <v>103.5</v>
      </c>
      <c r="D440" s="1706"/>
      <c r="E440" s="853">
        <v>83.9</v>
      </c>
      <c r="F440" s="853">
        <v>100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103.5</v>
      </c>
      <c r="N440" s="1706"/>
      <c r="O440" s="853">
        <v>83.9</v>
      </c>
      <c r="P440" s="853">
        <v>100.1</v>
      </c>
      <c r="Q440" s="854">
        <v>19148</v>
      </c>
      <c r="R440" s="853">
        <v>110.70099999999999</v>
      </c>
      <c r="S440" s="854">
        <v>21037</v>
      </c>
      <c r="T440" s="2681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/>
      <c r="D441" s="1707"/>
      <c r="E441" s="843"/>
      <c r="F441" s="843"/>
      <c r="G441" s="844"/>
      <c r="H441" s="843"/>
      <c r="I441" s="844"/>
      <c r="J441" s="879"/>
      <c r="K441" s="1656"/>
      <c r="M441" s="1652"/>
      <c r="N441" s="1707"/>
      <c r="O441" s="843"/>
      <c r="P441" s="843"/>
      <c r="Q441" s="844"/>
      <c r="R441" s="843"/>
      <c r="S441" s="844"/>
      <c r="T441" s="2680"/>
      <c r="U441" s="1656"/>
    </row>
    <row r="442" spans="1:21">
      <c r="A442" s="764"/>
      <c r="B442" s="564" t="s">
        <v>5</v>
      </c>
      <c r="C442" s="1652"/>
      <c r="D442" s="1707"/>
      <c r="E442" s="843"/>
      <c r="F442" s="843"/>
      <c r="G442" s="844"/>
      <c r="H442" s="843"/>
      <c r="I442" s="844"/>
      <c r="J442" s="879"/>
      <c r="K442" s="1656"/>
      <c r="M442" s="1652"/>
      <c r="N442" s="1707"/>
      <c r="O442" s="843"/>
      <c r="P442" s="843"/>
      <c r="Q442" s="844"/>
      <c r="R442" s="843"/>
      <c r="S442" s="844"/>
      <c r="T442" s="2680"/>
      <c r="U442" s="1656"/>
    </row>
    <row r="443" spans="1:21">
      <c r="A443" s="764"/>
      <c r="B443" s="564" t="s">
        <v>6</v>
      </c>
      <c r="C443" s="1652"/>
      <c r="D443" s="1707"/>
      <c r="E443" s="843"/>
      <c r="F443" s="843"/>
      <c r="G443" s="844"/>
      <c r="H443" s="843"/>
      <c r="I443" s="844"/>
      <c r="J443" s="879"/>
      <c r="K443" s="1656"/>
      <c r="M443" s="1652"/>
      <c r="N443" s="1707"/>
      <c r="O443" s="843"/>
      <c r="P443" s="843"/>
      <c r="Q443" s="844"/>
      <c r="R443" s="843"/>
      <c r="S443" s="844"/>
      <c r="T443" s="2680"/>
      <c r="U443" s="1656"/>
    </row>
    <row r="444" spans="1:21">
      <c r="A444" s="764"/>
      <c r="B444" s="564" t="s">
        <v>7</v>
      </c>
      <c r="C444" s="1652"/>
      <c r="D444" s="1707"/>
      <c r="E444" s="843"/>
      <c r="F444" s="843"/>
      <c r="G444" s="844"/>
      <c r="H444" s="843"/>
      <c r="I444" s="844"/>
      <c r="J444" s="879"/>
      <c r="K444" s="1656"/>
      <c r="M444" s="1652"/>
      <c r="N444" s="1707"/>
      <c r="O444" s="843"/>
      <c r="P444" s="843"/>
      <c r="Q444" s="844"/>
      <c r="R444" s="843"/>
      <c r="S444" s="844"/>
      <c r="T444" s="2680"/>
      <c r="U444" s="1656"/>
    </row>
    <row r="445" spans="1:21">
      <c r="A445" s="764"/>
      <c r="B445" s="564" t="s">
        <v>8</v>
      </c>
      <c r="C445" s="1652"/>
      <c r="D445" s="1707"/>
      <c r="E445" s="843"/>
      <c r="F445" s="843"/>
      <c r="G445" s="844"/>
      <c r="H445" s="843"/>
      <c r="I445" s="844"/>
      <c r="J445" s="879"/>
      <c r="K445" s="1656"/>
      <c r="M445" s="1652"/>
      <c r="N445" s="1707"/>
      <c r="O445" s="843"/>
      <c r="P445" s="843"/>
      <c r="Q445" s="844"/>
      <c r="R445" s="843"/>
      <c r="S445" s="844"/>
      <c r="T445" s="2680"/>
      <c r="U445" s="1656"/>
    </row>
    <row r="446" spans="1:21">
      <c r="A446" s="764"/>
      <c r="B446" s="564" t="s">
        <v>9</v>
      </c>
      <c r="C446" s="1652"/>
      <c r="D446" s="1707"/>
      <c r="E446" s="843"/>
      <c r="F446" s="843"/>
      <c r="G446" s="844"/>
      <c r="H446" s="843"/>
      <c r="I446" s="844"/>
      <c r="J446" s="879"/>
      <c r="K446" s="1656"/>
      <c r="M446" s="1652"/>
      <c r="N446" s="1707"/>
      <c r="O446" s="843"/>
      <c r="P446" s="843"/>
      <c r="Q446" s="844"/>
      <c r="R446" s="843"/>
      <c r="S446" s="844"/>
      <c r="T446" s="2680"/>
      <c r="U446" s="1656"/>
    </row>
    <row r="447" spans="1:21">
      <c r="A447" s="764"/>
      <c r="B447" s="564" t="s">
        <v>10</v>
      </c>
      <c r="C447" s="1652"/>
      <c r="D447" s="1707"/>
      <c r="E447" s="843"/>
      <c r="F447" s="843"/>
      <c r="G447" s="844"/>
      <c r="H447" s="843"/>
      <c r="I447" s="844"/>
      <c r="J447" s="879"/>
      <c r="K447" s="1656"/>
      <c r="M447" s="1652"/>
      <c r="N447" s="1707"/>
      <c r="O447" s="843"/>
      <c r="P447" s="843"/>
      <c r="Q447" s="844"/>
      <c r="R447" s="843"/>
      <c r="S447" s="844"/>
      <c r="T447" s="2680"/>
      <c r="U447" s="1656"/>
    </row>
    <row r="448" spans="1:21">
      <c r="A448" s="764"/>
      <c r="B448" s="564" t="s">
        <v>11</v>
      </c>
      <c r="C448" s="1652"/>
      <c r="D448" s="1707"/>
      <c r="E448" s="843"/>
      <c r="F448" s="843"/>
      <c r="G448" s="844"/>
      <c r="H448" s="843"/>
      <c r="I448" s="844"/>
      <c r="J448" s="879"/>
      <c r="K448" s="1656"/>
      <c r="M448" s="1652"/>
      <c r="N448" s="1707"/>
      <c r="O448" s="843"/>
      <c r="P448" s="843"/>
      <c r="Q448" s="844"/>
      <c r="R448" s="843"/>
      <c r="S448" s="844"/>
      <c r="T448" s="2680"/>
      <c r="U448" s="1656"/>
    </row>
    <row r="449" spans="1:21">
      <c r="A449" s="764"/>
      <c r="B449" s="564" t="s">
        <v>12</v>
      </c>
      <c r="C449" s="1652"/>
      <c r="D449" s="1707"/>
      <c r="E449" s="843"/>
      <c r="F449" s="843"/>
      <c r="G449" s="844"/>
      <c r="H449" s="843"/>
      <c r="I449" s="844"/>
      <c r="J449" s="879"/>
      <c r="K449" s="1656"/>
      <c r="M449" s="1652"/>
      <c r="N449" s="1707"/>
      <c r="O449" s="843"/>
      <c r="P449" s="843"/>
      <c r="Q449" s="844"/>
      <c r="R449" s="843"/>
      <c r="S449" s="844"/>
      <c r="T449" s="2680"/>
      <c r="U449" s="1656"/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80"/>
      <c r="U450" s="1656"/>
    </row>
    <row r="451" spans="1:21">
      <c r="A451" s="778"/>
      <c r="B451" s="1388" t="s">
        <v>14</v>
      </c>
      <c r="C451" s="1653"/>
      <c r="D451" s="1894"/>
      <c r="E451" s="848"/>
      <c r="F451" s="848"/>
      <c r="G451" s="849"/>
      <c r="H451" s="848"/>
      <c r="I451" s="849"/>
      <c r="J451" s="1432"/>
      <c r="K451" s="1657"/>
      <c r="M451" s="1653"/>
      <c r="N451" s="1894"/>
      <c r="O451" s="848"/>
      <c r="P451" s="848"/>
      <c r="Q451" s="849"/>
      <c r="R451" s="848"/>
      <c r="S451" s="849"/>
      <c r="T451" s="1895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100.48333333333335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103.22500000000001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104.875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104.34166666666665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101.73333333333333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99.091666666666654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96.725000000000009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96.27500000000002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95.675000000000011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95.408333333333346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93.425000000000011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91.183333333333337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89.850000000000009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87.375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87.574999999999989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87.691666666666677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87.708333333333329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90.433333333333337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93.575000000000003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95.375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95.550000000000011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96.416666666666643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96.016666666666694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96.083333333333329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96.625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98.183333333333337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99.75833333333334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100.54166666666667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101.48333333333335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4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102.86666666666667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6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104.40833333333332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858</v>
      </c>
      <c r="B490" s="1884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104.08333333333333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1225</v>
      </c>
      <c r="B491" s="1884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103.78333333333332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1256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103.38333333333333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50" t="s">
        <v>1433</v>
      </c>
      <c r="B493" s="2649"/>
      <c r="C493" s="817">
        <f>AVERAGE(C428:C439)</f>
        <v>101.71666666666668</v>
      </c>
      <c r="D493" s="817"/>
      <c r="E493" s="817">
        <f>AVERAGE(E428:E439)</f>
        <v>88.108333333333334</v>
      </c>
      <c r="F493" s="817">
        <f>AVERAGE(F428:F439)</f>
        <v>103.24166666666667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2"/>
      <c r="G499" s="1891">
        <f>SUM(G359:G370)</f>
        <v>217587</v>
      </c>
      <c r="I499" s="1891">
        <f>SUM(I359:I370)</f>
        <v>207843328</v>
      </c>
      <c r="K499" s="918"/>
    </row>
    <row r="500" spans="1:11">
      <c r="A500" s="1046" t="s">
        <v>795</v>
      </c>
      <c r="B500" s="1892"/>
      <c r="G500" s="1891">
        <f>SUM(G371:G382)</f>
        <v>212275</v>
      </c>
      <c r="I500" s="1891">
        <f>SUM(I371:I382)</f>
        <v>207764698</v>
      </c>
      <c r="K500" s="918"/>
    </row>
    <row r="501" spans="1:11">
      <c r="A501" s="1046" t="s">
        <v>824</v>
      </c>
      <c r="B501" s="1892"/>
      <c r="G501" s="1891">
        <f>SUM(G383:G394)</f>
        <v>252333</v>
      </c>
      <c r="I501" s="1891">
        <f>SUM(I383:I394)</f>
        <v>192435832</v>
      </c>
      <c r="K501" s="918"/>
    </row>
    <row r="502" spans="1:11">
      <c r="A502" s="1046" t="s">
        <v>1195</v>
      </c>
      <c r="B502" s="1892"/>
      <c r="G502" s="1891">
        <f>SUM(G395:G406)</f>
        <v>238147</v>
      </c>
      <c r="I502" s="1891">
        <f>SUM(I395:I406)</f>
        <v>211273886</v>
      </c>
      <c r="K502" s="918"/>
    </row>
    <row r="503" spans="1:11">
      <c r="A503" s="1171" t="s">
        <v>1228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K21" sqref="K21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17" t="s">
        <v>67</v>
      </c>
      <c r="D2" s="2818"/>
      <c r="E2" s="2818"/>
      <c r="F2" s="2818"/>
      <c r="G2" s="2818"/>
      <c r="H2" s="2819"/>
      <c r="I2" s="2817" t="s">
        <v>68</v>
      </c>
      <c r="J2" s="2818"/>
      <c r="K2" s="2818"/>
      <c r="L2" s="2818"/>
      <c r="M2" s="2818"/>
      <c r="N2" s="2819"/>
      <c r="O2" s="2817" t="s">
        <v>98</v>
      </c>
      <c r="P2" s="2818"/>
      <c r="Q2" s="2818"/>
      <c r="R2" s="2818"/>
      <c r="S2" s="2818"/>
      <c r="T2" s="2819"/>
      <c r="U2" s="2817" t="s">
        <v>99</v>
      </c>
      <c r="V2" s="2818"/>
      <c r="W2" s="2818"/>
      <c r="X2" s="2818"/>
      <c r="Y2" s="2818"/>
      <c r="Z2" s="2819"/>
      <c r="AA2" s="2817" t="s">
        <v>100</v>
      </c>
      <c r="AB2" s="2818"/>
      <c r="AC2" s="2818"/>
      <c r="AD2" s="2818"/>
      <c r="AE2" s="2818"/>
      <c r="AF2" s="2818"/>
      <c r="AG2" s="2823" t="s">
        <v>101</v>
      </c>
      <c r="AH2" s="2824"/>
      <c r="AI2" s="2824"/>
      <c r="AJ2" s="2824"/>
      <c r="AK2" s="2824"/>
      <c r="AL2" s="2825"/>
      <c r="AM2" s="2823" t="s">
        <v>102</v>
      </c>
      <c r="AN2" s="2824"/>
      <c r="AO2" s="2824"/>
      <c r="AP2" s="2824"/>
      <c r="AQ2" s="2824"/>
      <c r="AR2" s="2824"/>
      <c r="AS2" s="2829" t="s">
        <v>727</v>
      </c>
      <c r="AT2" s="2830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20" t="s">
        <v>72</v>
      </c>
      <c r="G3" s="2821"/>
      <c r="H3" s="2822"/>
      <c r="I3" s="150" t="s">
        <v>70</v>
      </c>
      <c r="J3" s="151" t="s">
        <v>71</v>
      </c>
      <c r="K3" s="152" t="s">
        <v>70</v>
      </c>
      <c r="L3" s="2820" t="s">
        <v>72</v>
      </c>
      <c r="M3" s="2821"/>
      <c r="N3" s="2822"/>
      <c r="O3" s="150" t="s">
        <v>70</v>
      </c>
      <c r="P3" s="151" t="s">
        <v>71</v>
      </c>
      <c r="Q3" s="152" t="s">
        <v>70</v>
      </c>
      <c r="R3" s="2820" t="s">
        <v>72</v>
      </c>
      <c r="S3" s="2821"/>
      <c r="T3" s="2822"/>
      <c r="U3" s="150" t="s">
        <v>70</v>
      </c>
      <c r="V3" s="151" t="s">
        <v>71</v>
      </c>
      <c r="W3" s="152" t="s">
        <v>70</v>
      </c>
      <c r="X3" s="2820" t="s">
        <v>72</v>
      </c>
      <c r="Y3" s="2821"/>
      <c r="Z3" s="2822"/>
      <c r="AA3" s="150" t="s">
        <v>70</v>
      </c>
      <c r="AB3" s="151" t="s">
        <v>71</v>
      </c>
      <c r="AC3" s="152" t="s">
        <v>70</v>
      </c>
      <c r="AD3" s="2820" t="s">
        <v>72</v>
      </c>
      <c r="AE3" s="2821"/>
      <c r="AF3" s="2821"/>
      <c r="AG3" s="155" t="s">
        <v>70</v>
      </c>
      <c r="AH3" s="153" t="s">
        <v>71</v>
      </c>
      <c r="AI3" s="154" t="s">
        <v>70</v>
      </c>
      <c r="AJ3" s="2826" t="s">
        <v>72</v>
      </c>
      <c r="AK3" s="2827"/>
      <c r="AL3" s="2828"/>
      <c r="AM3" s="155" t="s">
        <v>70</v>
      </c>
      <c r="AN3" s="153" t="s">
        <v>71</v>
      </c>
      <c r="AO3" s="154" t="s">
        <v>70</v>
      </c>
      <c r="AP3" s="2826" t="s">
        <v>72</v>
      </c>
      <c r="AQ3" s="2827"/>
      <c r="AR3" s="2827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1220</v>
      </c>
      <c r="E15" s="1673" t="s">
        <v>1205</v>
      </c>
      <c r="F15" s="1674" t="s">
        <v>1221</v>
      </c>
      <c r="G15" s="1675" t="s">
        <v>861</v>
      </c>
      <c r="H15" s="1676" t="s">
        <v>862</v>
      </c>
      <c r="I15" s="1053" t="s">
        <v>806</v>
      </c>
      <c r="J15" s="980" t="s">
        <v>1204</v>
      </c>
      <c r="K15" s="980" t="s">
        <v>1205</v>
      </c>
      <c r="L15" s="981" t="s">
        <v>808</v>
      </c>
      <c r="M15" s="1051" t="s">
        <v>861</v>
      </c>
      <c r="N15" s="1052" t="s">
        <v>862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863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8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4" sqref="M14"/>
    </sheetView>
  </sheetViews>
  <sheetFormatPr defaultRowHeight="13"/>
  <cols>
    <col min="1" max="1" width="20.17968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836</v>
      </c>
      <c r="B1" s="380" t="s">
        <v>850</v>
      </c>
      <c r="C1" s="380" t="s">
        <v>837</v>
      </c>
      <c r="D1" s="380" t="s">
        <v>851</v>
      </c>
      <c r="E1" s="380" t="s">
        <v>838</v>
      </c>
      <c r="F1" s="380" t="s">
        <v>852</v>
      </c>
      <c r="G1" s="380" t="s">
        <v>839</v>
      </c>
      <c r="H1" s="380" t="s">
        <v>853</v>
      </c>
      <c r="I1" s="380" t="s">
        <v>840</v>
      </c>
      <c r="J1" s="380" t="s">
        <v>841</v>
      </c>
      <c r="K1" s="1042" t="s">
        <v>842</v>
      </c>
      <c r="L1" s="380" t="s">
        <v>854</v>
      </c>
      <c r="M1" s="380" t="s">
        <v>843</v>
      </c>
      <c r="N1" s="1042" t="s">
        <v>1430</v>
      </c>
    </row>
    <row r="2" spans="1:17">
      <c r="A2" s="1043">
        <v>43132</v>
      </c>
      <c r="B2" s="1040">
        <v>-1.6423699094514355E-4</v>
      </c>
      <c r="C2" s="1040">
        <v>2.4658057964506153E-3</v>
      </c>
      <c r="D2" s="1040">
        <v>3.7459675753733768E-3</v>
      </c>
      <c r="E2" s="1040">
        <v>2.1326350387331772E-3</v>
      </c>
      <c r="F2" s="1040">
        <v>3.8781504625418073E-3</v>
      </c>
      <c r="G2" s="1040">
        <v>-6.0258388834122378E-4</v>
      </c>
      <c r="H2" s="1040">
        <v>1.8424564378277664E-3</v>
      </c>
      <c r="I2" s="1040">
        <v>1.3293637270577197E-3</v>
      </c>
      <c r="J2" s="1040">
        <v>1.4526934572800521E-4</v>
      </c>
      <c r="K2" s="1040">
        <v>1.0425098699835544E-3</v>
      </c>
      <c r="L2" s="1040">
        <v>1.0595525805724426E-3</v>
      </c>
      <c r="M2" s="1040">
        <v>8.1035364031658563E-3</v>
      </c>
      <c r="N2" s="1040">
        <v>5.1185672602269694E-3</v>
      </c>
      <c r="Q2" s="262"/>
    </row>
    <row r="3" spans="1:17">
      <c r="A3" s="1043">
        <v>43160</v>
      </c>
      <c r="B3" s="1040">
        <v>-5.1770278999785369E-4</v>
      </c>
      <c r="C3" s="1040">
        <v>2.344379527904783E-3</v>
      </c>
      <c r="D3" s="1040">
        <v>3.7252639418220435E-3</v>
      </c>
      <c r="E3" s="1040">
        <v>1.8688993881430527E-3</v>
      </c>
      <c r="F3" s="1040">
        <v>3.765592003849183E-3</v>
      </c>
      <c r="G3" s="1040">
        <v>-3.205294321231289E-4</v>
      </c>
      <c r="H3" s="1040">
        <v>1.9721157107831511E-3</v>
      </c>
      <c r="I3" s="1040">
        <v>1.0109721129281102E-3</v>
      </c>
      <c r="J3" s="1040">
        <v>4.4260345758129205E-4</v>
      </c>
      <c r="K3" s="1040">
        <v>1.0284207203625773E-3</v>
      </c>
      <c r="L3" s="1040">
        <v>8.7909370124661379E-4</v>
      </c>
      <c r="M3" s="1040">
        <v>7.8849189812428833E-3</v>
      </c>
      <c r="N3" s="1040">
        <v>4.5184419442425572E-3</v>
      </c>
      <c r="Q3" s="262"/>
    </row>
    <row r="4" spans="1:17">
      <c r="A4" s="1043">
        <v>43191</v>
      </c>
      <c r="B4" s="1040">
        <v>-1.1336003259103666E-3</v>
      </c>
      <c r="C4" s="1040">
        <v>1.9419263632178829E-3</v>
      </c>
      <c r="D4" s="1040">
        <v>3.426666173632742E-3</v>
      </c>
      <c r="E4" s="1040">
        <v>1.551243481599629E-3</v>
      </c>
      <c r="F4" s="1040">
        <v>3.3267761751190061E-3</v>
      </c>
      <c r="G4" s="1040">
        <v>-6.2186659725016469E-4</v>
      </c>
      <c r="H4" s="1040">
        <v>1.9267981003365797E-3</v>
      </c>
      <c r="I4" s="1040">
        <v>5.0997241393213599E-4</v>
      </c>
      <c r="J4" s="1040">
        <v>6.6706788278780849E-4</v>
      </c>
      <c r="K4" s="1040">
        <v>1.0912386376031868E-3</v>
      </c>
      <c r="L4" s="1040">
        <v>4.9010881624689251E-4</v>
      </c>
      <c r="M4" s="1040">
        <v>6.2618285995441614E-3</v>
      </c>
      <c r="N4" s="1040">
        <v>3.7488816191892926E-3</v>
      </c>
      <c r="Q4" s="262"/>
    </row>
    <row r="5" spans="1:17">
      <c r="A5" s="1043">
        <v>43221</v>
      </c>
      <c r="B5" s="1040">
        <v>-1.7447360059921202E-3</v>
      </c>
      <c r="C5" s="1040">
        <v>1.5276028930204522E-3</v>
      </c>
      <c r="D5" s="1040">
        <v>2.7174149985751406E-3</v>
      </c>
      <c r="E5" s="1040">
        <v>1.4516633824295244E-3</v>
      </c>
      <c r="F5" s="1040">
        <v>2.591302162589515E-3</v>
      </c>
      <c r="G5" s="1040">
        <v>-1.2089580234060371E-3</v>
      </c>
      <c r="H5" s="1040">
        <v>2.4695726648080729E-3</v>
      </c>
      <c r="I5" s="1040">
        <v>2.1905893559748257E-4</v>
      </c>
      <c r="J5" s="1040">
        <v>9.2166596024201297E-4</v>
      </c>
      <c r="K5" s="1040">
        <v>1.0425180451270055E-3</v>
      </c>
      <c r="L5" s="1040">
        <v>2.5728648463030357E-4</v>
      </c>
      <c r="M5" s="1040">
        <v>4.248610700717137E-3</v>
      </c>
      <c r="N5" s="1040">
        <v>2.8661071130060556E-3</v>
      </c>
      <c r="Q5" s="262"/>
    </row>
    <row r="6" spans="1:17">
      <c r="A6" s="1043">
        <v>43252</v>
      </c>
      <c r="B6" s="1040">
        <v>-1.9361048673312009E-3</v>
      </c>
      <c r="C6" s="1040">
        <v>1.4098966316675732E-3</v>
      </c>
      <c r="D6" s="1040">
        <v>1.4989093377186791E-3</v>
      </c>
      <c r="E6" s="1040">
        <v>1.5034284450452517E-3</v>
      </c>
      <c r="F6" s="1040">
        <v>1.3603955311236593E-3</v>
      </c>
      <c r="G6" s="1040">
        <v>-5.655185590127676E-4</v>
      </c>
      <c r="H6" s="1040">
        <v>3.1561176302125071E-3</v>
      </c>
      <c r="I6" s="1040">
        <v>-8.3860074716279875E-5</v>
      </c>
      <c r="J6" s="1040">
        <v>1.1733018516961735E-3</v>
      </c>
      <c r="K6" s="1040">
        <v>1.1674669099930313E-3</v>
      </c>
      <c r="L6" s="1040">
        <v>-6.5739960828592459E-5</v>
      </c>
      <c r="M6" s="1040">
        <v>2.5328476782864318E-3</v>
      </c>
      <c r="N6" s="1040">
        <v>1.1245767201448764E-3</v>
      </c>
      <c r="Q6" s="262"/>
    </row>
    <row r="7" spans="1:17">
      <c r="A7" s="1043">
        <v>43282</v>
      </c>
      <c r="B7" s="1040">
        <v>-1.3670391734592613E-3</v>
      </c>
      <c r="C7" s="1040">
        <v>1.2269595931710953E-3</v>
      </c>
      <c r="D7" s="1040">
        <v>8.6157198251113343E-5</v>
      </c>
      <c r="E7" s="1040">
        <v>1.4959650920669532E-3</v>
      </c>
      <c r="F7" s="1040">
        <v>1.4943115201360158E-4</v>
      </c>
      <c r="G7" s="1040">
        <v>4.4053345267469624E-5</v>
      </c>
      <c r="H7" s="1040">
        <v>3.4785543690000198E-3</v>
      </c>
      <c r="I7" s="1040">
        <v>-1.3329622707947131E-5</v>
      </c>
      <c r="J7" s="1040">
        <v>1.4095535610192389E-3</v>
      </c>
      <c r="K7" s="1040">
        <v>1.1055320380102263E-3</v>
      </c>
      <c r="L7" s="1040">
        <v>-5.0212492378176599E-4</v>
      </c>
      <c r="M7" s="1040">
        <v>1.1926916908755469E-3</v>
      </c>
      <c r="N7" s="1040">
        <v>7.70673541134137E-4</v>
      </c>
      <c r="Q7" s="262"/>
    </row>
    <row r="8" spans="1:17">
      <c r="A8" s="1043">
        <v>43313</v>
      </c>
      <c r="B8" s="1040">
        <v>-3.8249558245428972E-4</v>
      </c>
      <c r="C8" s="1040">
        <v>9.5476492868029617E-4</v>
      </c>
      <c r="D8" s="1040">
        <v>-1.0120200029029025E-3</v>
      </c>
      <c r="E8" s="1040">
        <v>1.4515805168171525E-3</v>
      </c>
      <c r="F8" s="1040">
        <v>-8.013840402409933E-4</v>
      </c>
      <c r="G8" s="1040">
        <v>2.4588688966598049E-4</v>
      </c>
      <c r="H8" s="1040">
        <v>3.1994792865647215E-3</v>
      </c>
      <c r="I8" s="1040">
        <v>4.1424361976272195E-4</v>
      </c>
      <c r="J8" s="1040">
        <v>1.5213540371823431E-3</v>
      </c>
      <c r="K8" s="1040">
        <v>5.9878978556882068E-4</v>
      </c>
      <c r="L8" s="1040">
        <v>-9.8609403778593396E-4</v>
      </c>
      <c r="M8" s="1040">
        <v>1.9833524964929516E-4</v>
      </c>
      <c r="N8" s="1040">
        <v>5.8509978824261566E-4</v>
      </c>
      <c r="Q8" s="262"/>
    </row>
    <row r="9" spans="1:17">
      <c r="A9" s="1043">
        <v>43344</v>
      </c>
      <c r="B9" s="1040">
        <v>3.4193890001499305E-4</v>
      </c>
      <c r="C9" s="1040">
        <v>8.0343850594721822E-4</v>
      </c>
      <c r="D9" s="1040">
        <v>-1.9841903948387696E-3</v>
      </c>
      <c r="E9" s="1040">
        <v>1.4956619275869887E-3</v>
      </c>
      <c r="F9" s="1040">
        <v>-1.6164289794484699E-3</v>
      </c>
      <c r="G9" s="1040">
        <v>5.6389007795409896E-4</v>
      </c>
      <c r="H9" s="1040">
        <v>2.1872044899671206E-3</v>
      </c>
      <c r="I9" s="1040">
        <v>8.1052589291630284E-4</v>
      </c>
      <c r="J9" s="1040">
        <v>1.5744002223359033E-3</v>
      </c>
      <c r="K9" s="1040">
        <v>8.2867926151863891E-4</v>
      </c>
      <c r="L9" s="1040">
        <v>-1.4899373592587306E-3</v>
      </c>
      <c r="M9" s="1040">
        <v>-3.3017713032279516E-4</v>
      </c>
      <c r="N9" s="1040">
        <v>4.497424162437369E-4</v>
      </c>
      <c r="Q9" s="262"/>
    </row>
    <row r="10" spans="1:17">
      <c r="A10" s="1043">
        <v>43374</v>
      </c>
      <c r="B10" s="1040">
        <v>7.0856134364527534E-4</v>
      </c>
      <c r="C10" s="1040">
        <v>8.9800186270605487E-4</v>
      </c>
      <c r="D10" s="1040">
        <v>-2.3401333795072254E-3</v>
      </c>
      <c r="E10" s="1040">
        <v>1.4666745377147627E-3</v>
      </c>
      <c r="F10" s="1040">
        <v>-1.9669186958528595E-3</v>
      </c>
      <c r="G10" s="1040">
        <v>1.0961231869632826E-3</v>
      </c>
      <c r="H10" s="1040">
        <v>7.9565097620959424E-4</v>
      </c>
      <c r="I10" s="1040">
        <v>8.7069161739194989E-4</v>
      </c>
      <c r="J10" s="1040">
        <v>1.9224648848119585E-3</v>
      </c>
      <c r="K10" s="1040">
        <v>1.4602782204109488E-3</v>
      </c>
      <c r="L10" s="1040">
        <v>-1.8463639699894951E-3</v>
      </c>
      <c r="M10" s="1040">
        <v>-4.9656970619904595E-4</v>
      </c>
      <c r="N10" s="1040">
        <v>1.0078901258645523E-3</v>
      </c>
      <c r="Q10" s="262"/>
    </row>
    <row r="11" spans="1:17">
      <c r="A11" s="1043">
        <v>43405</v>
      </c>
      <c r="B11" s="1040">
        <v>-2.743602138739476E-4</v>
      </c>
      <c r="C11" s="1040">
        <v>9.9109400771624223E-4</v>
      </c>
      <c r="D11" s="1040">
        <v>-2.8959523957909905E-3</v>
      </c>
      <c r="E11" s="1040">
        <v>1.0509517318642025E-3</v>
      </c>
      <c r="F11" s="1040">
        <v>-2.3297450868606795E-3</v>
      </c>
      <c r="G11" s="1040">
        <v>1.3548659113626904E-3</v>
      </c>
      <c r="H11" s="1040">
        <v>-1.0669008848551709E-3</v>
      </c>
      <c r="I11" s="1040">
        <v>7.9496302345538616E-4</v>
      </c>
      <c r="J11" s="1040">
        <v>2.114430941138723E-3</v>
      </c>
      <c r="K11" s="1040">
        <v>1.2983051090385E-3</v>
      </c>
      <c r="L11" s="1040">
        <v>-2.1583757072645149E-3</v>
      </c>
      <c r="M11" s="1040">
        <v>-7.4903212001586894E-4</v>
      </c>
      <c r="N11" s="1040">
        <v>-2.4793215068652508E-5</v>
      </c>
      <c r="Q11" s="262"/>
    </row>
    <row r="12" spans="1:17">
      <c r="A12" s="1043">
        <v>43435</v>
      </c>
      <c r="B12" s="1040">
        <v>-1.687395709812689E-3</v>
      </c>
      <c r="C12" s="1040">
        <v>1.2728512496054112E-3</v>
      </c>
      <c r="D12" s="1040">
        <v>-3.2686657636276095E-3</v>
      </c>
      <c r="E12" s="1040">
        <v>7.0140923003214617E-4</v>
      </c>
      <c r="F12" s="1040">
        <v>-2.4431808444409508E-3</v>
      </c>
      <c r="G12" s="1040">
        <v>1.6268952708808904E-3</v>
      </c>
      <c r="H12" s="1040">
        <v>-2.1442903796800028E-3</v>
      </c>
      <c r="I12" s="1040">
        <v>6.062008986049694E-4</v>
      </c>
      <c r="J12" s="1040">
        <v>2.2547416659568498E-3</v>
      </c>
      <c r="K12" s="1040">
        <v>1.462110935092964E-3</v>
      </c>
      <c r="L12" s="1040">
        <v>-2.140485691747962E-3</v>
      </c>
      <c r="M12" s="1040">
        <v>-6.6099007134357013E-4</v>
      </c>
      <c r="N12" s="1040">
        <v>-1.3734392932027717E-3</v>
      </c>
      <c r="Q12" s="262"/>
    </row>
    <row r="13" spans="1:17">
      <c r="A13" s="1043">
        <v>43466</v>
      </c>
      <c r="B13" s="1040">
        <v>-2.0866786360493883E-3</v>
      </c>
      <c r="C13" s="1040">
        <v>1.7832579507159885E-3</v>
      </c>
      <c r="D13" s="1040">
        <v>-3.439238639790565E-3</v>
      </c>
      <c r="E13" s="1040">
        <v>6.3972375547405314E-4</v>
      </c>
      <c r="F13" s="1040">
        <v>-2.0789759404342689E-3</v>
      </c>
      <c r="G13" s="1040">
        <v>2.277938375505828E-3</v>
      </c>
      <c r="H13" s="1040">
        <v>-2.6030640686465212E-3</v>
      </c>
      <c r="I13" s="1040">
        <v>3.6287262422352029E-4</v>
      </c>
      <c r="J13" s="1040">
        <v>2.0028632095014931E-3</v>
      </c>
      <c r="K13" s="1040">
        <v>2.846228352692437E-3</v>
      </c>
      <c r="L13" s="1040">
        <v>-1.7529536858609251E-3</v>
      </c>
      <c r="M13" s="1040">
        <v>-5.5577799441686171E-4</v>
      </c>
      <c r="N13" s="1040">
        <v>-1.7035922730789244E-3</v>
      </c>
      <c r="Q13" s="262"/>
    </row>
    <row r="14" spans="1:17">
      <c r="A14" s="1043">
        <v>43497</v>
      </c>
      <c r="B14" s="1040">
        <v>-1.6843924906801977E-3</v>
      </c>
      <c r="C14" s="1040">
        <v>1.8253307099258542E-3</v>
      </c>
      <c r="D14" s="1040">
        <v>-3.4585088209018178E-3</v>
      </c>
      <c r="E14" s="1040">
        <v>4.6128320283056468E-4</v>
      </c>
      <c r="F14" s="1040">
        <v>-1.4771895393757006E-3</v>
      </c>
      <c r="G14" s="1040">
        <v>2.3882287341889796E-3</v>
      </c>
      <c r="H14" s="1040">
        <v>-2.9258943349679267E-3</v>
      </c>
      <c r="I14" s="1040">
        <v>-1.4110949624601687E-4</v>
      </c>
      <c r="J14" s="1040">
        <v>1.6638242149535909E-3</v>
      </c>
      <c r="K14" s="1040">
        <v>3.2974994703129923E-3</v>
      </c>
      <c r="L14" s="1040">
        <v>-1.0938155750457312E-3</v>
      </c>
      <c r="M14" s="1040">
        <v>-8.3281048735872609E-4</v>
      </c>
      <c r="N14" s="1040">
        <v>-9.3843517200775661E-4</v>
      </c>
      <c r="Q14" s="262"/>
    </row>
    <row r="15" spans="1:17">
      <c r="A15" s="1043">
        <v>43525</v>
      </c>
      <c r="B15" s="1040">
        <v>-6.936759664852854E-4</v>
      </c>
      <c r="C15" s="1040">
        <v>1.7775098512988752E-3</v>
      </c>
      <c r="D15" s="1040">
        <v>-3.673333715007443E-3</v>
      </c>
      <c r="E15" s="1040">
        <v>3.1807176857601149E-4</v>
      </c>
      <c r="F15" s="1040">
        <v>-7.6260272018902064E-4</v>
      </c>
      <c r="G15" s="1040">
        <v>2.3007716810858891E-3</v>
      </c>
      <c r="H15" s="1040">
        <v>-2.8823342869510604E-3</v>
      </c>
      <c r="I15" s="1040">
        <v>1.4099291039126882E-5</v>
      </c>
      <c r="J15" s="1040">
        <v>1.5387250809486552E-3</v>
      </c>
      <c r="K15" s="1040">
        <v>3.068885100381058E-3</v>
      </c>
      <c r="L15" s="1040">
        <v>-4.0508566716468408E-4</v>
      </c>
      <c r="M15" s="1040">
        <v>-9.7453909704581232E-4</v>
      </c>
      <c r="N15" s="1040">
        <v>2.6998159220026352E-5</v>
      </c>
      <c r="Q15" s="262"/>
    </row>
    <row r="16" spans="1:17">
      <c r="A16" s="1043">
        <v>43556</v>
      </c>
      <c r="B16" s="1040">
        <v>1.163421115172536E-3</v>
      </c>
      <c r="C16" s="1040">
        <v>1.8176296625975752E-3</v>
      </c>
      <c r="D16" s="1040">
        <v>-3.9038902144521437E-3</v>
      </c>
      <c r="E16" s="1040">
        <v>7.4429234071415884E-4</v>
      </c>
      <c r="F16" s="1040">
        <v>2.1269986723737588E-4</v>
      </c>
      <c r="G16" s="1040">
        <v>2.1083422557957032E-3</v>
      </c>
      <c r="H16" s="1040">
        <v>-2.3901628100158057E-3</v>
      </c>
      <c r="I16" s="1040">
        <v>4.9928641004615137E-4</v>
      </c>
      <c r="J16" s="1040">
        <v>1.6588329370588184E-3</v>
      </c>
      <c r="K16" s="1040">
        <v>2.7114832468921879E-3</v>
      </c>
      <c r="L16" s="1040">
        <v>1.2717717596533173E-4</v>
      </c>
      <c r="M16" s="1040">
        <v>-5.1706863127909397E-4</v>
      </c>
      <c r="N16" s="1040">
        <v>1.8003691605885663E-3</v>
      </c>
      <c r="Q16" s="262"/>
    </row>
    <row r="17" spans="1:17">
      <c r="A17" s="1043">
        <v>43586</v>
      </c>
      <c r="B17" s="1040">
        <v>3.8359878344673692E-3</v>
      </c>
      <c r="C17" s="1040">
        <v>1.4122460369510037E-3</v>
      </c>
      <c r="D17" s="1040">
        <v>-4.645503651423466E-3</v>
      </c>
      <c r="E17" s="1040">
        <v>9.0379894510683734E-4</v>
      </c>
      <c r="F17" s="1040">
        <v>3.7676619073101492E-4</v>
      </c>
      <c r="G17" s="1040">
        <v>1.4393196657473961E-3</v>
      </c>
      <c r="H17" s="1040">
        <v>-1.9833851588821894E-3</v>
      </c>
      <c r="I17" s="1040">
        <v>6.7416507284367988E-4</v>
      </c>
      <c r="J17" s="1040">
        <v>9.0200569637532979E-4</v>
      </c>
      <c r="K17" s="1040">
        <v>2.1949734399033805E-3</v>
      </c>
      <c r="L17" s="1040">
        <v>3.8237315710132336E-4</v>
      </c>
      <c r="M17" s="1040">
        <v>-1.3774615594930317E-5</v>
      </c>
      <c r="N17" s="1040">
        <v>2.2755973866042112E-3</v>
      </c>
      <c r="Q17" s="262"/>
    </row>
    <row r="18" spans="1:17">
      <c r="A18" s="1043">
        <v>43617</v>
      </c>
      <c r="B18" s="1040">
        <v>4.8893664826088479E-3</v>
      </c>
      <c r="C18" s="1040">
        <v>8.4241460312672878E-4</v>
      </c>
      <c r="D18" s="1040">
        <v>-5.1068450144928779E-3</v>
      </c>
      <c r="E18" s="1040">
        <v>7.423389192415808E-4</v>
      </c>
      <c r="F18" s="1040">
        <v>-1.7228453595041771E-4</v>
      </c>
      <c r="G18" s="1040">
        <v>1.0117457488258985E-3</v>
      </c>
      <c r="H18" s="1040">
        <v>-1.6786681353899713E-3</v>
      </c>
      <c r="I18" s="1040">
        <v>6.9359165918170262E-4</v>
      </c>
      <c r="J18" s="1040">
        <v>-5.089804394269315E-4</v>
      </c>
      <c r="K18" s="1040">
        <v>1.2163503024744671E-3</v>
      </c>
      <c r="L18" s="1040">
        <v>8.5513628153122134E-5</v>
      </c>
      <c r="M18" s="1040">
        <v>-3.9970312905945882E-4</v>
      </c>
      <c r="N18" s="1040">
        <v>1.3563839145602774E-3</v>
      </c>
      <c r="Q18" s="262"/>
    </row>
    <row r="19" spans="1:17">
      <c r="A19" s="1043">
        <v>43647</v>
      </c>
      <c r="B19" s="1040">
        <v>4.4871681024766241E-3</v>
      </c>
      <c r="C19" s="1040">
        <v>3.4228978056560777E-4</v>
      </c>
      <c r="D19" s="1040">
        <v>-4.224494069672291E-3</v>
      </c>
      <c r="E19" s="1040">
        <v>5.9089979326421016E-4</v>
      </c>
      <c r="F19" s="1040">
        <v>-8.6061653033442376E-4</v>
      </c>
      <c r="G19" s="1040">
        <v>3.779321584633788E-4</v>
      </c>
      <c r="H19" s="1040">
        <v>-1.2812174625085326E-3</v>
      </c>
      <c r="I19" s="1040">
        <v>5.8236524558941127E-5</v>
      </c>
      <c r="J19" s="1040">
        <v>-1.2175454894725046E-3</v>
      </c>
      <c r="K19" s="1040">
        <v>-1.5636394680584864E-4</v>
      </c>
      <c r="L19" s="1040">
        <v>7.1366871751465943E-5</v>
      </c>
      <c r="M19" s="1040">
        <v>-2.3423534072219976E-4</v>
      </c>
      <c r="N19" s="1040">
        <v>-2.4630650216330707E-3</v>
      </c>
      <c r="Q19" s="262"/>
    </row>
    <row r="20" spans="1:17">
      <c r="A20" s="1043">
        <v>43678</v>
      </c>
      <c r="B20" s="1040">
        <v>2.6600486657090139E-3</v>
      </c>
      <c r="C20" s="1040">
        <v>-3.3016637873961585E-4</v>
      </c>
      <c r="D20" s="1040">
        <v>-1.8728499699358636E-3</v>
      </c>
      <c r="E20" s="1040">
        <v>-3.2614608599490502E-5</v>
      </c>
      <c r="F20" s="1040">
        <v>-1.6377788318193698E-3</v>
      </c>
      <c r="G20" s="1040">
        <v>-6.0646064936198396E-4</v>
      </c>
      <c r="H20" s="1040">
        <v>-1.2875544741481892E-3</v>
      </c>
      <c r="I20" s="1040">
        <v>-7.6515556768252946E-4</v>
      </c>
      <c r="J20" s="1040">
        <v>-1.6717026083481468E-3</v>
      </c>
      <c r="K20" s="1040">
        <v>-1.4673895581541752E-3</v>
      </c>
      <c r="L20" s="1040">
        <v>3.675282018389403E-6</v>
      </c>
      <c r="M20" s="1040">
        <v>-2.9025286550943274E-4</v>
      </c>
      <c r="N20" s="1040">
        <v>-3.9305674978664662E-3</v>
      </c>
      <c r="Q20" s="262"/>
    </row>
    <row r="21" spans="1:17">
      <c r="A21" s="1043">
        <v>43709</v>
      </c>
      <c r="B21" s="1040">
        <v>-2.1141803110857893E-4</v>
      </c>
      <c r="C21" s="1040">
        <v>-1.2052406838517493E-3</v>
      </c>
      <c r="D21" s="1040">
        <v>1.3870779398904576E-3</v>
      </c>
      <c r="E21" s="1040">
        <v>-1.3184478712664482E-3</v>
      </c>
      <c r="F21" s="1040">
        <v>-2.4161472580033205E-3</v>
      </c>
      <c r="G21" s="1040">
        <v>-1.3414322830006542E-3</v>
      </c>
      <c r="H21" s="1040">
        <v>-1.9403502421795338E-3</v>
      </c>
      <c r="I21" s="1040">
        <v>-1.0597933706628648E-3</v>
      </c>
      <c r="J21" s="1040">
        <v>-2.3492192455096816E-3</v>
      </c>
      <c r="K21" s="1040">
        <v>-2.8749811081592025E-3</v>
      </c>
      <c r="L21" s="1040">
        <v>-1.0565711250287713E-4</v>
      </c>
      <c r="M21" s="1040">
        <v>-7.2198472503370859E-4</v>
      </c>
      <c r="N21" s="1040">
        <v>-3.4666619736694049E-3</v>
      </c>
      <c r="Q21" s="262"/>
    </row>
    <row r="22" spans="1:17">
      <c r="A22" s="1043">
        <v>43739</v>
      </c>
      <c r="B22" s="1040">
        <v>-3.0087163467957811E-3</v>
      </c>
      <c r="C22" s="1040">
        <v>-2.3182655299132104E-3</v>
      </c>
      <c r="D22" s="1040">
        <v>2.6929881155597357E-3</v>
      </c>
      <c r="E22" s="1040">
        <v>-2.8095814757641557E-3</v>
      </c>
      <c r="F22" s="1040">
        <v>-3.1900251939933622E-3</v>
      </c>
      <c r="G22" s="1040">
        <v>-1.9871113457791134E-3</v>
      </c>
      <c r="H22" s="1040">
        <v>-3.4459193247562414E-3</v>
      </c>
      <c r="I22" s="1040">
        <v>-1.8295104192981304E-3</v>
      </c>
      <c r="J22" s="1040">
        <v>-3.0105248990169864E-3</v>
      </c>
      <c r="K22" s="1040">
        <v>-3.7537620828825835E-3</v>
      </c>
      <c r="L22" s="1040">
        <v>-4.1615531777372539E-4</v>
      </c>
      <c r="M22" s="1040">
        <v>-1.3544436210567445E-3</v>
      </c>
      <c r="N22" s="1040">
        <v>-3.2705364030874984E-3</v>
      </c>
      <c r="Q22" s="262"/>
    </row>
    <row r="23" spans="1:17">
      <c r="A23" s="1043">
        <v>43770</v>
      </c>
      <c r="B23" s="1040">
        <v>-5.0896749084323734E-3</v>
      </c>
      <c r="C23" s="1040">
        <v>-3.6750581638947954E-3</v>
      </c>
      <c r="D23" s="1040">
        <v>2.8593248082480205E-3</v>
      </c>
      <c r="E23" s="1040">
        <v>-4.5086604447189815E-3</v>
      </c>
      <c r="F23" s="1040">
        <v>-3.3339191051278139E-3</v>
      </c>
      <c r="G23" s="1040">
        <v>-2.9191018304415284E-3</v>
      </c>
      <c r="H23" s="1040">
        <v>-3.9615557816241598E-3</v>
      </c>
      <c r="I23" s="1040">
        <v>-3.1775942111331723E-3</v>
      </c>
      <c r="J23" s="1040">
        <v>-3.6203961422242026E-3</v>
      </c>
      <c r="K23" s="1040">
        <v>-4.8704253799144448E-3</v>
      </c>
      <c r="L23" s="1040">
        <v>-6.0279571782384522E-4</v>
      </c>
      <c r="M23" s="1040">
        <v>-2.1537500588881819E-3</v>
      </c>
      <c r="N23" s="1040">
        <v>-2.2757648894650151E-3</v>
      </c>
      <c r="Q23" s="262"/>
    </row>
    <row r="24" spans="1:17">
      <c r="A24" s="1043">
        <v>43800</v>
      </c>
      <c r="B24" s="1040">
        <v>-6.9375028767655333E-3</v>
      </c>
      <c r="C24" s="1040">
        <v>-5.0073563580804725E-3</v>
      </c>
      <c r="D24" s="1040">
        <v>2.1174033099763401E-3</v>
      </c>
      <c r="E24" s="1040">
        <v>-6.3162427900224083E-3</v>
      </c>
      <c r="F24" s="1040">
        <v>-3.3031185103902239E-3</v>
      </c>
      <c r="G24" s="1040">
        <v>-3.9435195654845545E-3</v>
      </c>
      <c r="H24" s="1040">
        <v>-3.8735149173352301E-3</v>
      </c>
      <c r="I24" s="1040">
        <v>-4.3672159047902781E-3</v>
      </c>
      <c r="J24" s="1040">
        <v>-4.6380668550916049E-3</v>
      </c>
      <c r="K24" s="1040">
        <v>-6.441294195184577E-3</v>
      </c>
      <c r="L24" s="1040">
        <v>-8.9347202480638543E-4</v>
      </c>
      <c r="M24" s="1040">
        <v>-3.561900842970811E-3</v>
      </c>
      <c r="N24" s="1040">
        <v>-1.3089284776018895E-3</v>
      </c>
      <c r="Q24" s="262"/>
    </row>
    <row r="25" spans="1:17">
      <c r="A25" s="1043">
        <v>43831</v>
      </c>
      <c r="B25" s="1040">
        <v>-8.6786484173229095E-3</v>
      </c>
      <c r="C25" s="1040">
        <v>-6.3584338666152762E-3</v>
      </c>
      <c r="D25" s="1040">
        <v>7.0932804979340069E-4</v>
      </c>
      <c r="E25" s="1040">
        <v>-7.7536023376681973E-3</v>
      </c>
      <c r="F25" s="1040">
        <v>-3.6762867763562301E-3</v>
      </c>
      <c r="G25" s="1040">
        <v>-5.2278544417253547E-3</v>
      </c>
      <c r="H25" s="1040">
        <v>-3.6842877955785003E-3</v>
      </c>
      <c r="I25" s="1040">
        <v>-5.6117846831676976E-3</v>
      </c>
      <c r="J25" s="1040">
        <v>-5.6331652646322006E-3</v>
      </c>
      <c r="K25" s="1040">
        <v>-7.9335234412299949E-3</v>
      </c>
      <c r="L25" s="1040">
        <v>-1.3201563026261631E-3</v>
      </c>
      <c r="M25" s="1040">
        <v>-5.6351382195551913E-3</v>
      </c>
      <c r="N25" s="1040">
        <v>-1.1432252037774093E-3</v>
      </c>
      <c r="Q25" s="262"/>
    </row>
    <row r="26" spans="1:17">
      <c r="A26" s="1043">
        <v>43862</v>
      </c>
      <c r="B26" s="1040">
        <v>-9.4969295080677973E-3</v>
      </c>
      <c r="C26" s="1040">
        <v>-7.2278530959370979E-3</v>
      </c>
      <c r="D26" s="1040">
        <v>-9.2947061983483792E-4</v>
      </c>
      <c r="E26" s="1040">
        <v>-7.8573785519803208E-3</v>
      </c>
      <c r="F26" s="1040">
        <v>-4.7442375626784994E-3</v>
      </c>
      <c r="G26" s="1040">
        <v>-6.6621679485926455E-3</v>
      </c>
      <c r="H26" s="1040">
        <v>-3.6057774841742329E-3</v>
      </c>
      <c r="I26" s="1040">
        <v>-6.7474840250574264E-3</v>
      </c>
      <c r="J26" s="1040">
        <v>-6.1915983539582164E-3</v>
      </c>
      <c r="K26" s="1040">
        <v>-8.8596445407194135E-3</v>
      </c>
      <c r="L26" s="1040">
        <v>-1.6575911768372809E-3</v>
      </c>
      <c r="M26" s="1040">
        <v>-6.7501389828671376E-3</v>
      </c>
      <c r="N26" s="1040">
        <v>-1.518464127297392E-3</v>
      </c>
      <c r="Q26" s="262"/>
    </row>
    <row r="27" spans="1:17">
      <c r="A27" s="1043">
        <v>43891</v>
      </c>
      <c r="B27" s="1040">
        <v>-9.4745278737506933E-3</v>
      </c>
      <c r="C27" s="1040">
        <v>-7.7051566412068562E-3</v>
      </c>
      <c r="D27" s="1040">
        <v>-2.0187091982943883E-3</v>
      </c>
      <c r="E27" s="1040">
        <v>-7.5667516719604144E-3</v>
      </c>
      <c r="F27" s="1040">
        <v>-6.5476437767013618E-3</v>
      </c>
      <c r="G27" s="1040">
        <v>-8.3050375397876186E-3</v>
      </c>
      <c r="H27" s="1040">
        <v>-3.7262935743136438E-3</v>
      </c>
      <c r="I27" s="1040">
        <v>-7.75131573955401E-3</v>
      </c>
      <c r="J27" s="1040">
        <v>-6.8616170375528363E-3</v>
      </c>
      <c r="K27" s="1040">
        <v>-9.1340828387850292E-3</v>
      </c>
      <c r="L27" s="1040">
        <v>-2.2844826428687348E-3</v>
      </c>
      <c r="M27" s="1040">
        <v>-6.8988893157474473E-3</v>
      </c>
      <c r="N27" s="1040">
        <v>-2.0578671010399452E-3</v>
      </c>
      <c r="Q27" s="262"/>
    </row>
    <row r="28" spans="1:17">
      <c r="A28" s="1043">
        <v>43922</v>
      </c>
      <c r="B28" s="1040">
        <v>-7.3261940418076765E-3</v>
      </c>
      <c r="C28" s="1040">
        <v>-6.9962567283844423E-3</v>
      </c>
      <c r="D28" s="1040">
        <v>-2.1572977650536895E-3</v>
      </c>
      <c r="E28" s="1040">
        <v>-6.1633319527708563E-3</v>
      </c>
      <c r="F28" s="1040">
        <v>-6.9975021598174258E-3</v>
      </c>
      <c r="G28" s="1040">
        <v>-8.0261027595719403E-3</v>
      </c>
      <c r="H28" s="1040">
        <v>-2.772859301571895E-3</v>
      </c>
      <c r="I28" s="1040">
        <v>-7.2702932823168753E-3</v>
      </c>
      <c r="J28" s="1040">
        <v>-6.1685640507219697E-3</v>
      </c>
      <c r="K28" s="1040">
        <v>-7.5670561744899389E-3</v>
      </c>
      <c r="L28" s="1040">
        <v>-2.5894563944561799E-3</v>
      </c>
      <c r="M28" s="1040">
        <v>-6.068448147635519E-3</v>
      </c>
      <c r="N28" s="1040">
        <v>-3.0699288946202108E-3</v>
      </c>
      <c r="Q28" s="262"/>
    </row>
    <row r="29" spans="1:17">
      <c r="A29" s="1043">
        <v>43952</v>
      </c>
      <c r="B29" s="1040">
        <v>-2.177761760985053E-3</v>
      </c>
      <c r="C29" s="1040">
        <v>-4.3306980532993311E-3</v>
      </c>
      <c r="D29" s="1040">
        <v>-8.9563922966107157E-4</v>
      </c>
      <c r="E29" s="1040">
        <v>-3.2937983186965836E-3</v>
      </c>
      <c r="F29" s="1040">
        <v>-5.076173553344443E-3</v>
      </c>
      <c r="G29" s="1040">
        <v>-6.542717390194519E-3</v>
      </c>
      <c r="H29" s="1040">
        <v>-7.6052152870742518E-4</v>
      </c>
      <c r="I29" s="1040">
        <v>-4.7910220038315243E-3</v>
      </c>
      <c r="J29" s="1040">
        <v>-3.7362998093086741E-3</v>
      </c>
      <c r="K29" s="1040">
        <v>-4.5007482326634429E-3</v>
      </c>
      <c r="L29" s="1040">
        <v>-1.7934985005383375E-3</v>
      </c>
      <c r="M29" s="1040">
        <v>-3.9539966006196803E-3</v>
      </c>
      <c r="N29" s="1040">
        <v>-3.0488400723284181E-3</v>
      </c>
      <c r="Q29" s="262"/>
    </row>
    <row r="30" spans="1:17">
      <c r="A30" s="1043">
        <v>43983</v>
      </c>
      <c r="B30" s="1040">
        <v>4.0970042782193516E-3</v>
      </c>
      <c r="C30" s="1040">
        <v>-1.8434183807389815E-3</v>
      </c>
      <c r="D30" s="1040">
        <v>1.409823923005038E-3</v>
      </c>
      <c r="E30" s="1040">
        <v>-8.777556053916058E-4</v>
      </c>
      <c r="F30" s="1040">
        <v>-1.2999550475305544E-3</v>
      </c>
      <c r="G30" s="1040">
        <v>-4.885506305021492E-3</v>
      </c>
      <c r="H30" s="1040">
        <v>1.4026987939952384E-3</v>
      </c>
      <c r="I30" s="1040">
        <v>-1.9578740795177518E-3</v>
      </c>
      <c r="J30" s="1040">
        <v>-1.5654212971846215E-3</v>
      </c>
      <c r="K30" s="1040">
        <v>-1.8446652659049878E-3</v>
      </c>
      <c r="L30" s="1040">
        <v>1.1591370284791402E-4</v>
      </c>
      <c r="M30" s="1040">
        <v>-2.1743459563249301E-3</v>
      </c>
      <c r="N30" s="1040">
        <v>-1.2266384692651844E-3</v>
      </c>
      <c r="Q30" s="262"/>
    </row>
    <row r="31" spans="1:17">
      <c r="A31" s="1043">
        <v>44013</v>
      </c>
      <c r="B31" s="1040">
        <v>8.3477548828724268E-3</v>
      </c>
      <c r="C31" s="1040">
        <v>-4.896137779630827E-4</v>
      </c>
      <c r="D31" s="1040">
        <v>3.5204386275194954E-3</v>
      </c>
      <c r="E31" s="1040">
        <v>5.0480574681643908E-4</v>
      </c>
      <c r="F31" s="1040">
        <v>2.6422547491923298E-3</v>
      </c>
      <c r="G31" s="1040">
        <v>-3.0069234671744605E-3</v>
      </c>
      <c r="H31" s="1040">
        <v>3.4980197375910072E-3</v>
      </c>
      <c r="I31" s="1040">
        <v>-2.8916829071579109E-5</v>
      </c>
      <c r="J31" s="1040">
        <v>-2.0802708928502334E-4</v>
      </c>
      <c r="K31" s="1040">
        <v>-3.744160677303654E-4</v>
      </c>
      <c r="L31" s="1040">
        <v>2.1726854619381619E-3</v>
      </c>
      <c r="M31" s="1040">
        <v>-8.9543492066157526E-4</v>
      </c>
      <c r="N31" s="1040">
        <v>9.4151680911958024E-4</v>
      </c>
      <c r="Q31" s="262"/>
    </row>
    <row r="32" spans="1:17">
      <c r="A32" s="1043">
        <v>44044</v>
      </c>
      <c r="B32" s="1040">
        <v>1.0233571019819254E-2</v>
      </c>
      <c r="C32" s="1040">
        <v>5.418306102207282E-4</v>
      </c>
      <c r="D32" s="1040">
        <v>4.889461644854598E-3</v>
      </c>
      <c r="E32" s="1040">
        <v>1.6801952924812014E-3</v>
      </c>
      <c r="F32" s="1040">
        <v>5.725917950645254E-3</v>
      </c>
      <c r="G32" s="1040">
        <v>-1.1572302279569957E-3</v>
      </c>
      <c r="H32" s="1040">
        <v>5.06451728466073E-3</v>
      </c>
      <c r="I32" s="1040">
        <v>1.1497337233747906E-3</v>
      </c>
      <c r="J32" s="1040">
        <v>7.4245576037612615E-4</v>
      </c>
      <c r="K32" s="1040">
        <v>1.1666836792818547E-3</v>
      </c>
      <c r="L32" s="1040">
        <v>3.7212020136113688E-3</v>
      </c>
      <c r="M32" s="1040">
        <v>5.8839490689743812E-4</v>
      </c>
      <c r="N32" s="1040">
        <v>2.7342325796713141E-3</v>
      </c>
      <c r="Q32" s="262"/>
    </row>
    <row r="33" spans="1:17">
      <c r="A33" s="1043">
        <v>44075</v>
      </c>
      <c r="B33" s="1040">
        <v>1.1197456632184855E-2</v>
      </c>
      <c r="C33" s="1040">
        <v>9.4425561097755129E-4</v>
      </c>
      <c r="D33" s="1040">
        <v>5.363611078648467E-3</v>
      </c>
      <c r="E33" s="1040">
        <v>2.0491105396980291E-3</v>
      </c>
      <c r="F33" s="1040">
        <v>7.5476684038714437E-3</v>
      </c>
      <c r="G33" s="1040">
        <v>-2.0044293218524079E-4</v>
      </c>
      <c r="H33" s="1040">
        <v>6.3418526620137028E-3</v>
      </c>
      <c r="I33" s="1040">
        <v>1.7565642855439378E-3</v>
      </c>
      <c r="J33" s="1040">
        <v>6.1235549955518387E-4</v>
      </c>
      <c r="K33" s="1040">
        <v>2.1038822578383076E-3</v>
      </c>
      <c r="L33" s="1040">
        <v>4.7566584052801675E-3</v>
      </c>
      <c r="M33" s="1040">
        <v>1.8604646177027284E-3</v>
      </c>
      <c r="N33" s="1040">
        <v>5.0041097702921977E-3</v>
      </c>
      <c r="Q33" s="262"/>
    </row>
    <row r="34" spans="1:17">
      <c r="A34" s="1043">
        <v>44105</v>
      </c>
      <c r="B34" s="1040">
        <v>1.0705328493486044E-2</v>
      </c>
      <c r="C34" s="1040">
        <v>9.0547526801620926E-4</v>
      </c>
      <c r="D34" s="1040">
        <v>4.6576360046878262E-3</v>
      </c>
      <c r="E34" s="1040">
        <v>1.5248921635926393E-3</v>
      </c>
      <c r="F34" s="1040">
        <v>7.5909873940152028E-3</v>
      </c>
      <c r="G34" s="1040">
        <v>3.9312368286115174E-4</v>
      </c>
      <c r="H34" s="1040">
        <v>6.5727998271476462E-3</v>
      </c>
      <c r="I34" s="1040">
        <v>2.1051770265716474E-3</v>
      </c>
      <c r="J34" s="1040">
        <v>8.9117425316742604E-4</v>
      </c>
      <c r="K34" s="1040">
        <v>2.3906838771983185E-3</v>
      </c>
      <c r="L34" s="1040">
        <v>5.0211498522179099E-3</v>
      </c>
      <c r="M34" s="1040">
        <v>2.7076922692814698E-3</v>
      </c>
      <c r="N34" s="1040">
        <v>6.0840098912375851E-3</v>
      </c>
      <c r="Q34" s="262"/>
    </row>
    <row r="35" spans="1:17">
      <c r="A35" s="1043">
        <v>44136</v>
      </c>
      <c r="B35" s="1040">
        <v>9.0465882675152542E-3</v>
      </c>
      <c r="C35" s="1040">
        <v>1.2436523238337216E-3</v>
      </c>
      <c r="D35" s="1040">
        <v>3.5444045390372603E-3</v>
      </c>
      <c r="E35" s="1040">
        <v>1.3450728407076173E-3</v>
      </c>
      <c r="F35" s="1040">
        <v>6.5167004901477421E-3</v>
      </c>
      <c r="G35" s="1040">
        <v>1.3043107139867338E-3</v>
      </c>
      <c r="H35" s="1040">
        <v>5.4364174233728635E-3</v>
      </c>
      <c r="I35" s="1040">
        <v>2.1999678239617015E-3</v>
      </c>
      <c r="J35" s="1040">
        <v>1.1582011448409979E-3</v>
      </c>
      <c r="K35" s="1040">
        <v>2.8758533988428869E-3</v>
      </c>
      <c r="L35" s="1040">
        <v>4.6051653720244889E-3</v>
      </c>
      <c r="M35" s="1040">
        <v>3.3559707338330913E-3</v>
      </c>
      <c r="N35" s="1040">
        <v>6.38947171087767E-3</v>
      </c>
      <c r="Q35" s="262"/>
    </row>
    <row r="36" spans="1:17">
      <c r="A36" s="1043">
        <v>44166</v>
      </c>
      <c r="B36" s="1040">
        <v>7.8037845165643827E-3</v>
      </c>
      <c r="C36" s="1040">
        <v>1.2272573532954301E-3</v>
      </c>
      <c r="D36" s="1040">
        <v>2.7596700521450579E-3</v>
      </c>
      <c r="E36" s="1040">
        <v>9.6222326300154926E-4</v>
      </c>
      <c r="F36" s="1040">
        <v>5.0863264108668149E-3</v>
      </c>
      <c r="G36" s="1040">
        <v>2.1585299334603292E-3</v>
      </c>
      <c r="H36" s="1040">
        <v>4.4762647680003376E-3</v>
      </c>
      <c r="I36" s="1040">
        <v>1.7707678149583295E-3</v>
      </c>
      <c r="J36" s="1040">
        <v>9.7823290773746407E-4</v>
      </c>
      <c r="K36" s="1040">
        <v>3.1226188133617327E-3</v>
      </c>
      <c r="L36" s="1040">
        <v>4.1598259668365056E-3</v>
      </c>
      <c r="M36" s="1040">
        <v>3.6087573700771536E-3</v>
      </c>
      <c r="N36" s="1040">
        <v>6.5650531339593865E-3</v>
      </c>
      <c r="Q36" s="262"/>
    </row>
    <row r="37" spans="1:17">
      <c r="A37" s="1043">
        <v>44197</v>
      </c>
      <c r="B37" s="1040">
        <v>6.877345548928826E-3</v>
      </c>
      <c r="C37" s="1040">
        <v>1.0832561237605898E-3</v>
      </c>
      <c r="D37" s="1040">
        <v>2.193201804240541E-3</v>
      </c>
      <c r="E37" s="1040">
        <v>5.6396219662735447E-4</v>
      </c>
      <c r="F37" s="1040">
        <v>3.3471054247635745E-3</v>
      </c>
      <c r="G37" s="1040">
        <v>2.7174852354645562E-3</v>
      </c>
      <c r="H37" s="1040">
        <v>3.9240037546423023E-3</v>
      </c>
      <c r="I37" s="1040">
        <v>1.6232224923617977E-3</v>
      </c>
      <c r="J37" s="1040">
        <v>1.493092632980586E-3</v>
      </c>
      <c r="K37" s="1040">
        <v>3.0319139605463619E-3</v>
      </c>
      <c r="L37" s="1040">
        <v>3.763965725172902E-3</v>
      </c>
      <c r="M37" s="1040">
        <v>3.5768013422239342E-3</v>
      </c>
      <c r="N37" s="1040">
        <v>5.7213507756523896E-3</v>
      </c>
      <c r="Q37" s="262"/>
    </row>
    <row r="38" spans="1:17">
      <c r="A38" s="1043">
        <v>44228</v>
      </c>
      <c r="B38" s="1040">
        <v>4.829931810114485E-3</v>
      </c>
      <c r="C38" s="1040">
        <v>8.5996460810910946E-4</v>
      </c>
      <c r="D38" s="1040">
        <v>2.0502293861882626E-3</v>
      </c>
      <c r="E38" s="1040">
        <v>9.1706548512671127E-4</v>
      </c>
      <c r="F38" s="1040">
        <v>1.9876968518222071E-3</v>
      </c>
      <c r="G38" s="1040">
        <v>3.5696301947492071E-3</v>
      </c>
      <c r="H38" s="1040">
        <v>3.0305119394198332E-3</v>
      </c>
      <c r="I38" s="1040">
        <v>1.6867486830698386E-3</v>
      </c>
      <c r="J38" s="1040">
        <v>2.0366571752348239E-3</v>
      </c>
      <c r="K38" s="1040">
        <v>3.3368727159626133E-3</v>
      </c>
      <c r="L38" s="1040">
        <v>3.1430142405776129E-3</v>
      </c>
      <c r="M38" s="1040">
        <v>3.8176751748568716E-3</v>
      </c>
      <c r="N38" s="1040">
        <v>4.0411537726425806E-3</v>
      </c>
      <c r="Q38" s="262"/>
    </row>
    <row r="39" spans="1:17">
      <c r="A39" s="1043">
        <v>44256</v>
      </c>
      <c r="B39" s="1040">
        <v>2.4521111477758817E-3</v>
      </c>
      <c r="C39" s="1040">
        <v>7.9293849602546373E-4</v>
      </c>
      <c r="D39" s="1040">
        <v>2.0998118941892852E-3</v>
      </c>
      <c r="E39" s="1040">
        <v>1.3401245617192803E-3</v>
      </c>
      <c r="F39" s="1040">
        <v>1.3246119419952906E-3</v>
      </c>
      <c r="G39" s="1040">
        <v>4.0167800649335561E-3</v>
      </c>
      <c r="H39" s="1040">
        <v>1.9855921496839679E-3</v>
      </c>
      <c r="I39" s="1040">
        <v>1.880673074033723E-3</v>
      </c>
      <c r="J39" s="1040">
        <v>2.0954627409670579E-3</v>
      </c>
      <c r="K39" s="1040">
        <v>3.8127702727184243E-3</v>
      </c>
      <c r="L39" s="1040">
        <v>2.3278097820620403E-3</v>
      </c>
      <c r="M39" s="1040">
        <v>3.5174592675080163E-3</v>
      </c>
      <c r="N39" s="1040">
        <v>2.5384740827418817E-3</v>
      </c>
      <c r="Q39" s="262"/>
    </row>
    <row r="40" spans="1:17">
      <c r="A40" s="1043">
        <v>44287</v>
      </c>
      <c r="B40" s="1040">
        <v>-1.8110194701570492E-4</v>
      </c>
      <c r="C40" s="1040">
        <v>9.5773484652017515E-4</v>
      </c>
      <c r="D40" s="1040">
        <v>1.9600165767306166E-3</v>
      </c>
      <c r="E40" s="1040">
        <v>1.4308959971924828E-3</v>
      </c>
      <c r="F40" s="1040">
        <v>1.2654870923157757E-3</v>
      </c>
      <c r="G40" s="1040">
        <v>3.8959370958382422E-3</v>
      </c>
      <c r="H40" s="1040">
        <v>1.4254677731683207E-3</v>
      </c>
      <c r="I40" s="1040">
        <v>1.9665240650494908E-3</v>
      </c>
      <c r="J40" s="1040">
        <v>1.8992580894772182E-3</v>
      </c>
      <c r="K40" s="1040">
        <v>4.0413958731848609E-3</v>
      </c>
      <c r="L40" s="1040">
        <v>1.58574626074659E-3</v>
      </c>
      <c r="M40" s="1040">
        <v>2.766540612063384E-3</v>
      </c>
      <c r="N40" s="1040">
        <v>8.820556421194059E-4</v>
      </c>
      <c r="Q40" s="262"/>
    </row>
    <row r="41" spans="1:17">
      <c r="A41" s="1043">
        <v>44317</v>
      </c>
      <c r="B41" s="1040">
        <v>-2.9080306298012726E-3</v>
      </c>
      <c r="C41" s="1040">
        <v>1.4086041158016815E-3</v>
      </c>
      <c r="D41" s="1040">
        <v>1.4209795852887508E-3</v>
      </c>
      <c r="E41" s="1040">
        <v>1.7452224280871675E-3</v>
      </c>
      <c r="F41" s="1040">
        <v>2.9034105001468635E-4</v>
      </c>
      <c r="G41" s="1040">
        <v>3.7908215797313183E-3</v>
      </c>
      <c r="H41" s="1040">
        <v>-1.986164841087934E-4</v>
      </c>
      <c r="I41" s="1040">
        <v>1.9458315398861448E-3</v>
      </c>
      <c r="J41" s="1040">
        <v>1.8389257292479311E-3</v>
      </c>
      <c r="K41" s="1040">
        <v>4.302595178190538E-3</v>
      </c>
      <c r="L41" s="1040">
        <v>8.6363869148375905E-4</v>
      </c>
      <c r="M41" s="1040">
        <v>1.9879722709408298E-3</v>
      </c>
      <c r="N41" s="1040">
        <v>-6.1682414508124062E-4</v>
      </c>
      <c r="Q41" s="262"/>
    </row>
    <row r="42" spans="1:17">
      <c r="A42" s="1043">
        <v>44348</v>
      </c>
      <c r="B42" s="1040">
        <v>-5.0818999691819577E-3</v>
      </c>
      <c r="C42" s="1040">
        <v>1.7698184100185532E-3</v>
      </c>
      <c r="D42" s="1040">
        <v>6.0035640655053957E-4</v>
      </c>
      <c r="E42" s="1040">
        <v>2.087396096715155E-3</v>
      </c>
      <c r="F42" s="1040">
        <v>-1.1425359825991688E-3</v>
      </c>
      <c r="G42" s="1040">
        <v>3.1966495656006177E-3</v>
      </c>
      <c r="H42" s="1040">
        <v>-2.3264851458104641E-3</v>
      </c>
      <c r="I42" s="1040">
        <v>1.9012435418575002E-3</v>
      </c>
      <c r="J42" s="1040">
        <v>2.0339676375078497E-3</v>
      </c>
      <c r="K42" s="1040">
        <v>4.0610881195040083E-3</v>
      </c>
      <c r="L42" s="1040">
        <v>1.5140963460680279E-4</v>
      </c>
      <c r="M42" s="1040">
        <v>1.5901514210732159E-3</v>
      </c>
      <c r="N42" s="1040">
        <v>-1.7264999196628938E-3</v>
      </c>
      <c r="Q42" s="262"/>
    </row>
    <row r="43" spans="1:17">
      <c r="A43" s="1043">
        <v>44378</v>
      </c>
      <c r="B43" s="1040">
        <v>-6.1964147792250568E-3</v>
      </c>
      <c r="C43" s="1040">
        <v>1.9431397243752091E-3</v>
      </c>
      <c r="D43" s="1040">
        <v>-4.4999645224241824E-4</v>
      </c>
      <c r="E43" s="1040">
        <v>2.1316171426992714E-3</v>
      </c>
      <c r="F43" s="1040">
        <v>-2.7829954528606482E-3</v>
      </c>
      <c r="G43" s="1040">
        <v>2.456076028246601E-3</v>
      </c>
      <c r="H43" s="1040">
        <v>-4.6918817200471974E-3</v>
      </c>
      <c r="I43" s="1040">
        <v>2.1255653948346609E-3</v>
      </c>
      <c r="J43" s="1040">
        <v>2.3014685324707074E-3</v>
      </c>
      <c r="K43" s="1040">
        <v>3.4826150958746638E-3</v>
      </c>
      <c r="L43" s="1040">
        <v>-7.3515875455232305E-4</v>
      </c>
      <c r="M43" s="1040">
        <v>1.1475551214772395E-3</v>
      </c>
      <c r="N43" s="1040">
        <v>-2.248934237333966E-3</v>
      </c>
      <c r="Q43" s="262"/>
    </row>
    <row r="44" spans="1:17">
      <c r="A44" s="1043">
        <v>44409</v>
      </c>
      <c r="B44" s="1040">
        <v>-5.8075410838163144E-3</v>
      </c>
      <c r="C44" s="1040">
        <v>2.0574317546928622E-3</v>
      </c>
      <c r="D44" s="1040">
        <v>-1.2526137121702252E-3</v>
      </c>
      <c r="E44" s="1040">
        <v>2.0908178101539665E-3</v>
      </c>
      <c r="F44" s="1040">
        <v>-4.1158456055419013E-3</v>
      </c>
      <c r="G44" s="1040">
        <v>2.1999531957694884E-3</v>
      </c>
      <c r="H44" s="1040">
        <v>-5.8606559143168369E-3</v>
      </c>
      <c r="I44" s="1040">
        <v>2.3146218649978678E-3</v>
      </c>
      <c r="J44" s="1040">
        <v>2.5800312534136616E-3</v>
      </c>
      <c r="K44" s="1040">
        <v>3.0538410581235631E-3</v>
      </c>
      <c r="L44" s="1040">
        <v>-1.6976626168467845E-3</v>
      </c>
      <c r="M44" s="1040">
        <v>1.0196212334647736E-3</v>
      </c>
      <c r="N44" s="1040">
        <v>-1.9191122036426034E-3</v>
      </c>
      <c r="Q44" s="262"/>
    </row>
    <row r="45" spans="1:17">
      <c r="A45" s="1043">
        <v>44440</v>
      </c>
      <c r="B45" s="1040">
        <v>-4.5860937422488313E-3</v>
      </c>
      <c r="C45" s="1040">
        <v>2.0386606990316913E-3</v>
      </c>
      <c r="D45" s="1040">
        <v>-1.3860898833448765E-3</v>
      </c>
      <c r="E45" s="1040">
        <v>2.0439920080776997E-3</v>
      </c>
      <c r="F45" s="1040">
        <v>-4.4556368779620215E-3</v>
      </c>
      <c r="G45" s="1040">
        <v>2.1631696170207881E-3</v>
      </c>
      <c r="H45" s="1040">
        <v>-4.3836716608443016E-3</v>
      </c>
      <c r="I45" s="1040">
        <v>2.3320978663052827E-3</v>
      </c>
      <c r="J45" s="1040">
        <v>2.8540378757624385E-3</v>
      </c>
      <c r="K45" s="1040">
        <v>2.5143607404649604E-3</v>
      </c>
      <c r="L45" s="1040">
        <v>-2.2536367448062755E-3</v>
      </c>
      <c r="M45" s="1040">
        <v>1.0067968350788714E-3</v>
      </c>
      <c r="N45" s="1040">
        <v>-7.6819637480995961E-4</v>
      </c>
    </row>
    <row r="46" spans="1:17">
      <c r="A46" s="1043">
        <v>44470</v>
      </c>
      <c r="B46" s="1040">
        <v>-3.0820136172553525E-3</v>
      </c>
      <c r="C46" s="1040">
        <v>2.0892212394751919E-3</v>
      </c>
      <c r="D46" s="1040">
        <v>-9.8682236967917447E-4</v>
      </c>
      <c r="E46" s="1040">
        <v>1.8748077749219938E-3</v>
      </c>
      <c r="F46" s="1040">
        <v>-3.58637458802602E-3</v>
      </c>
      <c r="G46" s="1040">
        <v>1.9351400427087828E-3</v>
      </c>
      <c r="H46" s="1040">
        <v>-9.0734011266913051E-4</v>
      </c>
      <c r="I46" s="1040">
        <v>2.1592656975040203E-3</v>
      </c>
      <c r="J46" s="1040">
        <v>2.6663868712251126E-3</v>
      </c>
      <c r="K46" s="1040">
        <v>1.7241549953785906E-3</v>
      </c>
      <c r="L46" s="1040">
        <v>-2.2617548019305822E-3</v>
      </c>
      <c r="M46" s="1040">
        <v>8.3713191781664698E-4</v>
      </c>
      <c r="N46" s="1040">
        <v>7.1743032629489889E-4</v>
      </c>
    </row>
    <row r="47" spans="1:17">
      <c r="A47" s="1043">
        <v>44501</v>
      </c>
      <c r="B47" s="1040">
        <v>-2.2278952940553154E-3</v>
      </c>
      <c r="C47" s="1040">
        <v>2.319202372838669E-3</v>
      </c>
      <c r="D47" s="1040">
        <v>-3.8251395452260084E-4</v>
      </c>
      <c r="E47" s="1040">
        <v>1.9495352355156648E-3</v>
      </c>
      <c r="F47" s="1040">
        <v>-2.1654771843415688E-3</v>
      </c>
      <c r="G47" s="1040">
        <v>1.7764548024323812E-3</v>
      </c>
      <c r="H47" s="1040">
        <v>2.1189888391429657E-3</v>
      </c>
      <c r="I47" s="1040">
        <v>1.6686722741099391E-3</v>
      </c>
      <c r="J47" s="1040">
        <v>2.2611882848890819E-3</v>
      </c>
      <c r="K47" s="1040">
        <v>1.008434580597406E-3</v>
      </c>
      <c r="L47" s="1040">
        <v>-1.8884264209482193E-3</v>
      </c>
      <c r="M47" s="1040">
        <v>5.5131056747170781E-4</v>
      </c>
      <c r="N47" s="1040">
        <v>1.853351454307095E-3</v>
      </c>
    </row>
    <row r="48" spans="1:17">
      <c r="A48" s="1043">
        <v>44531</v>
      </c>
      <c r="B48" s="1040">
        <v>-2.2891098653898823E-3</v>
      </c>
      <c r="C48" s="1040">
        <v>2.1205477184247368E-3</v>
      </c>
      <c r="D48" s="1040">
        <v>1.2950994113125613E-4</v>
      </c>
      <c r="E48" s="1040">
        <v>2.1779148131937376E-3</v>
      </c>
      <c r="F48" s="1040">
        <v>-7.7117920928082562E-4</v>
      </c>
      <c r="G48" s="1040">
        <v>1.2656119169065505E-3</v>
      </c>
      <c r="H48" s="1040">
        <v>4.137785675521477E-3</v>
      </c>
      <c r="I48" s="1040">
        <v>1.6698735950670951E-3</v>
      </c>
      <c r="J48" s="1040">
        <v>1.9464121028558434E-3</v>
      </c>
      <c r="K48" s="1040">
        <v>6.0166178626097633E-4</v>
      </c>
      <c r="L48" s="1040">
        <v>-1.6349621931788239E-3</v>
      </c>
      <c r="M48" s="1040">
        <v>6.0913082947355868E-4</v>
      </c>
      <c r="N48" s="1040">
        <v>2.1695016217770924E-3</v>
      </c>
    </row>
    <row r="49" spans="1:14">
      <c r="A49" s="1043">
        <v>44562</v>
      </c>
      <c r="B49" s="1040">
        <v>-2.4858591861571799E-3</v>
      </c>
      <c r="C49" s="1040">
        <v>1.6364878719870024E-3</v>
      </c>
      <c r="D49" s="1040">
        <v>6.4491791108656216E-4</v>
      </c>
      <c r="E49" s="1040">
        <v>2.1726097378764742E-3</v>
      </c>
      <c r="F49" s="1040">
        <v>3.3943402606773088E-4</v>
      </c>
      <c r="G49" s="1040">
        <v>9.4775831101912011E-4</v>
      </c>
      <c r="H49" s="1040">
        <v>5.316793368795425E-3</v>
      </c>
      <c r="I49" s="1040">
        <v>1.981405203901776E-3</v>
      </c>
      <c r="J49" s="1040">
        <v>1.7149435359213872E-3</v>
      </c>
      <c r="K49" s="1040">
        <v>5.6435841370849893E-4</v>
      </c>
      <c r="L49" s="1040">
        <v>-1.5194665675841712E-3</v>
      </c>
      <c r="M49" s="1040">
        <v>5.3186469796573377E-4</v>
      </c>
      <c r="N49" s="1040">
        <v>2.4602068707866298E-3</v>
      </c>
    </row>
    <row r="50" spans="1:14">
      <c r="A50" s="1043">
        <v>44593</v>
      </c>
      <c r="B50" s="1040">
        <v>-2.7583123357270978E-3</v>
      </c>
      <c r="C50" s="1040">
        <v>1.405426526581266E-3</v>
      </c>
      <c r="D50" s="1040">
        <v>1.0120331580657504E-3</v>
      </c>
      <c r="E50" s="1040">
        <v>2.2354247450342424E-3</v>
      </c>
      <c r="F50" s="1040">
        <v>7.1864485264983013E-4</v>
      </c>
      <c r="G50" s="1040">
        <v>1.2844862222400888E-3</v>
      </c>
      <c r="H50" s="1040">
        <v>5.5380539836743514E-3</v>
      </c>
      <c r="I50" s="1040">
        <v>2.2582553162548979E-3</v>
      </c>
      <c r="J50" s="1040">
        <v>2.2509181513274967E-3</v>
      </c>
      <c r="K50" s="1040">
        <v>8.9398808096974314E-4</v>
      </c>
      <c r="L50" s="1040">
        <v>-1.7354777022882129E-3</v>
      </c>
      <c r="M50" s="1040">
        <v>5.1958520257877616E-4</v>
      </c>
      <c r="N50" s="1040">
        <v>1.8322419922736088E-3</v>
      </c>
    </row>
    <row r="51" spans="1:14">
      <c r="A51" s="1043">
        <v>44621</v>
      </c>
      <c r="B51" s="1040">
        <v>-2.5049932561842514E-3</v>
      </c>
      <c r="C51" s="1040">
        <v>1.5057974420156217E-3</v>
      </c>
      <c r="D51" s="1040">
        <v>1.1867891953102339E-3</v>
      </c>
      <c r="E51" s="1040">
        <v>2.541441412112988E-3</v>
      </c>
      <c r="F51" s="1040">
        <v>8.6956399228244052E-4</v>
      </c>
      <c r="G51" s="1040">
        <v>1.5791862598255602E-3</v>
      </c>
      <c r="H51" s="1040">
        <v>4.5050011121886557E-3</v>
      </c>
      <c r="I51" s="1040">
        <v>2.1416368023665644E-3</v>
      </c>
      <c r="J51" s="1040">
        <v>3.2182781943179695E-3</v>
      </c>
      <c r="K51" s="1040">
        <v>1.9547703645323988E-3</v>
      </c>
      <c r="L51" s="1040">
        <v>-1.9686426837568494E-3</v>
      </c>
      <c r="M51" s="1040">
        <v>1.270732046180223E-3</v>
      </c>
      <c r="N51" s="1040">
        <v>1.2511129704932955E-3</v>
      </c>
    </row>
    <row r="52" spans="1:14">
      <c r="A52" s="1043">
        <v>44652</v>
      </c>
      <c r="B52" s="1040">
        <v>-2.2745254869245279E-3</v>
      </c>
      <c r="C52" s="1040">
        <v>1.4346638556748115E-3</v>
      </c>
      <c r="D52" s="1040">
        <v>1.1920825991309503E-3</v>
      </c>
      <c r="E52" s="1040">
        <v>2.3875250459608477E-3</v>
      </c>
      <c r="F52" s="1040">
        <v>5.9388018308237367E-4</v>
      </c>
      <c r="G52" s="1040">
        <v>1.214598304326131E-3</v>
      </c>
      <c r="H52" s="1040">
        <v>2.9981938084361337E-3</v>
      </c>
      <c r="I52" s="1040">
        <v>1.9354614474145215E-3</v>
      </c>
      <c r="J52" s="1040">
        <v>3.1391149980497524E-3</v>
      </c>
      <c r="K52" s="1040">
        <v>1.8959364637318732E-3</v>
      </c>
      <c r="L52" s="1040">
        <v>-2.3122024750663606E-3</v>
      </c>
      <c r="M52" s="1040">
        <v>2.1006253657964713E-3</v>
      </c>
      <c r="N52" s="1040">
        <v>4.4902404998947709E-4</v>
      </c>
    </row>
    <row r="53" spans="1:14">
      <c r="A53" s="1043">
        <v>44682</v>
      </c>
      <c r="B53" s="1040">
        <v>-2.3416364486192887E-3</v>
      </c>
      <c r="C53" s="1040">
        <v>1.302481751122686E-3</v>
      </c>
      <c r="D53" s="1040">
        <v>1.0086287934670812E-3</v>
      </c>
      <c r="E53" s="1040">
        <v>1.8304235265633739E-3</v>
      </c>
      <c r="F53" s="1040">
        <v>3.8379259071241734E-5</v>
      </c>
      <c r="G53" s="1040">
        <v>9.1749868543322677E-4</v>
      </c>
      <c r="H53" s="1040">
        <v>1.0213766640191357E-3</v>
      </c>
      <c r="I53" s="1040">
        <v>1.5429939030717765E-3</v>
      </c>
      <c r="J53" s="1040">
        <v>1.7467092891787495E-3</v>
      </c>
      <c r="K53" s="1040">
        <v>6.0619696417885116E-4</v>
      </c>
      <c r="L53" s="1040">
        <v>-2.93976327244172E-3</v>
      </c>
      <c r="M53" s="1040">
        <v>2.5313959555708365E-3</v>
      </c>
      <c r="N53" s="1040">
        <v>-2.1132594718609177E-4</v>
      </c>
    </row>
    <row r="54" spans="1:14">
      <c r="A54" s="1043">
        <v>44713</v>
      </c>
      <c r="B54" s="1040">
        <v>-1.7036786630477696E-3</v>
      </c>
      <c r="C54" s="1040">
        <v>1.197035611730346E-3</v>
      </c>
      <c r="D54" s="1040">
        <v>8.2527199093407333E-4</v>
      </c>
      <c r="E54" s="1040">
        <v>1.2112147721048405E-3</v>
      </c>
      <c r="F54" s="1040">
        <v>3.8810692100377242E-4</v>
      </c>
      <c r="G54" s="1040">
        <v>4.1175580143071322E-4</v>
      </c>
      <c r="H54" s="1040">
        <v>-3.817043277687393E-4</v>
      </c>
      <c r="I54" s="1040">
        <v>1.2220553771900011E-3</v>
      </c>
      <c r="J54" s="1040">
        <v>6.8526683758740603E-4</v>
      </c>
      <c r="K54" s="1040">
        <v>-7.4486733695411367E-4</v>
      </c>
      <c r="L54" s="1040">
        <v>-3.5741099982409263E-3</v>
      </c>
      <c r="M54" s="1040">
        <v>2.2135941737888576E-3</v>
      </c>
      <c r="N54" s="1040">
        <v>-7.9112807189263279E-4</v>
      </c>
    </row>
    <row r="55" spans="1:14">
      <c r="A55" s="1043">
        <v>44743</v>
      </c>
      <c r="B55" s="1040">
        <v>-7.4251112887369075E-4</v>
      </c>
      <c r="C55" s="1040">
        <v>1.0598035613327283E-3</v>
      </c>
      <c r="D55" s="1040">
        <v>-5.1204415401118197E-4</v>
      </c>
      <c r="E55" s="1040">
        <v>5.1573601241572398E-4</v>
      </c>
      <c r="F55" s="1040">
        <v>1.2156107914842451E-3</v>
      </c>
      <c r="G55" s="1040">
        <v>-3.8655761327044402E-4</v>
      </c>
      <c r="H55" s="1040">
        <v>-1.6251924255386019E-3</v>
      </c>
      <c r="I55" s="1040">
        <v>1.1183216214241121E-3</v>
      </c>
      <c r="J55" s="1040">
        <v>1.0530265834463037E-4</v>
      </c>
      <c r="K55" s="1040">
        <v>-1.7840177304213611E-3</v>
      </c>
      <c r="L55" s="1040">
        <v>-3.8794041642409294E-3</v>
      </c>
      <c r="M55" s="1040">
        <v>1.6804809594059833E-3</v>
      </c>
      <c r="N55" s="1040">
        <v>-1.4870210526408689E-3</v>
      </c>
    </row>
    <row r="56" spans="1:14">
      <c r="A56" s="1043">
        <v>44774</v>
      </c>
      <c r="B56" s="1040">
        <v>2.7871672310453288E-4</v>
      </c>
      <c r="C56" s="1040">
        <v>9.1480078476702253E-4</v>
      </c>
      <c r="D56" s="1040">
        <v>-1.5209905802882062E-3</v>
      </c>
      <c r="E56" s="1040">
        <v>-1.0621566180035735E-4</v>
      </c>
      <c r="F56" s="1040">
        <v>1.3718958607585874E-3</v>
      </c>
      <c r="G56" s="1040">
        <v>-4.5003510473207164E-5</v>
      </c>
      <c r="H56" s="1040">
        <v>-2.9085757514135668E-3</v>
      </c>
      <c r="I56" s="1040">
        <v>9.4898413981936436E-4</v>
      </c>
      <c r="J56" s="1040">
        <v>-3.7713184256349397E-4</v>
      </c>
      <c r="K56" s="1040">
        <v>-2.4727677343334697E-3</v>
      </c>
      <c r="L56" s="1040">
        <v>-3.8691638686716434E-3</v>
      </c>
      <c r="M56" s="1040">
        <v>9.3161395397034497E-4</v>
      </c>
      <c r="N56" s="1040">
        <v>-2.2457368921691145E-3</v>
      </c>
    </row>
    <row r="57" spans="1:14">
      <c r="A57" s="1043">
        <v>44805</v>
      </c>
      <c r="B57" s="1040">
        <v>8.476558478199836E-4</v>
      </c>
      <c r="C57" s="1040">
        <v>9.4966375236715805E-4</v>
      </c>
      <c r="D57" s="1040">
        <v>-2.2125285588243671E-3</v>
      </c>
      <c r="E57" s="1040">
        <v>-4.7192481504965134E-4</v>
      </c>
      <c r="F57" s="1040">
        <v>9.8652410701194349E-4</v>
      </c>
      <c r="G57" s="1040">
        <v>5.8474234542349457E-4</v>
      </c>
      <c r="H57" s="1040">
        <v>-4.399915967011836E-3</v>
      </c>
      <c r="I57" s="1040">
        <v>8.5840042730445099E-4</v>
      </c>
      <c r="J57" s="1040">
        <v>-5.0095764996760384E-4</v>
      </c>
      <c r="K57" s="1040">
        <v>-2.1680776330272877E-3</v>
      </c>
      <c r="L57" s="1040">
        <v>-3.7944505700340248E-3</v>
      </c>
      <c r="M57" s="1040">
        <v>6.7048590199370039E-4</v>
      </c>
      <c r="N57" s="1040">
        <v>-3.3705384144752104E-3</v>
      </c>
    </row>
    <row r="58" spans="1:14">
      <c r="A58" s="1043">
        <v>44835</v>
      </c>
      <c r="B58" s="1040">
        <v>8.658533632850407E-4</v>
      </c>
      <c r="C58" s="1040">
        <v>8.7727140450466479E-4</v>
      </c>
      <c r="D58" s="1040">
        <v>-2.7194264182737182E-3</v>
      </c>
      <c r="E58" s="1040">
        <v>-9.2738042478512916E-4</v>
      </c>
      <c r="F58" s="1040">
        <v>6.423570404803236E-4</v>
      </c>
      <c r="G58" s="1040">
        <v>8.8870412369801421E-4</v>
      </c>
      <c r="H58" s="1040">
        <v>-5.7815921849615481E-3</v>
      </c>
      <c r="I58" s="1040">
        <v>8.3514861585154421E-4</v>
      </c>
      <c r="J58" s="1040">
        <v>-9.4190769178370548E-4</v>
      </c>
      <c r="K58" s="1040">
        <v>-2.4333498697163281E-3</v>
      </c>
      <c r="L58" s="1040">
        <v>-3.5068591734292998E-3</v>
      </c>
      <c r="M58" s="1040">
        <v>5.9758937857101735E-4</v>
      </c>
      <c r="N58" s="1040">
        <v>-3.8379706222698706E-3</v>
      </c>
    </row>
    <row r="59" spans="1:14">
      <c r="A59" s="1043">
        <v>44866</v>
      </c>
      <c r="B59" s="1040">
        <v>6.8026671046661491E-4</v>
      </c>
      <c r="C59" s="1040">
        <v>6.9987516185632259E-4</v>
      </c>
      <c r="D59" s="1040">
        <v>-2.8045555595022087E-3</v>
      </c>
      <c r="E59" s="1040">
        <v>-1.5194400007285669E-3</v>
      </c>
      <c r="F59" s="1040">
        <v>-2.2632077200546163E-5</v>
      </c>
      <c r="G59" s="1040">
        <v>3.0763866553362718E-4</v>
      </c>
      <c r="H59" s="1040">
        <v>-6.791288039515786E-3</v>
      </c>
      <c r="I59" s="1040">
        <v>4.9596810014995718E-4</v>
      </c>
      <c r="J59" s="1040">
        <v>-1.3555724760125898E-3</v>
      </c>
      <c r="K59" s="1040">
        <v>-2.886177731893258E-3</v>
      </c>
      <c r="L59" s="1040">
        <v>-3.0225193402464434E-3</v>
      </c>
      <c r="M59" s="1040">
        <v>6.1956130760321138E-4</v>
      </c>
      <c r="N59" s="1040">
        <v>-3.4890440096642106E-3</v>
      </c>
    </row>
    <row r="60" spans="1:14">
      <c r="A60" s="1043">
        <v>44896</v>
      </c>
      <c r="B60" s="1040">
        <v>6.8066557291313057E-4</v>
      </c>
      <c r="C60" s="1040">
        <v>4.3836258039697817E-4</v>
      </c>
      <c r="D60" s="1040">
        <v>-2.5782856391445286E-3</v>
      </c>
      <c r="E60" s="1040">
        <v>-1.9649518532756094E-3</v>
      </c>
      <c r="F60" s="1040">
        <v>-4.0507970682313044E-4</v>
      </c>
      <c r="G60" s="1040">
        <v>2.5337053920715391E-5</v>
      </c>
      <c r="H60" s="1040">
        <v>-7.2938867362786208E-3</v>
      </c>
      <c r="I60" s="1040">
        <v>-3.977045956304881E-4</v>
      </c>
      <c r="J60" s="1040">
        <v>-1.3952935745439321E-3</v>
      </c>
      <c r="K60" s="1040">
        <v>-2.6789443666421775E-3</v>
      </c>
      <c r="L60" s="1040">
        <v>-2.3345341292175803E-3</v>
      </c>
      <c r="M60" s="1040">
        <v>4.2001346255693406E-4</v>
      </c>
      <c r="N60" s="1040">
        <v>-3.2429320184914623E-3</v>
      </c>
    </row>
    <row r="61" spans="1:14">
      <c r="A61" s="1043">
        <v>44927</v>
      </c>
      <c r="B61" s="1040">
        <v>1.1218878261689547E-3</v>
      </c>
      <c r="C61" s="1040">
        <v>3.2171830670191248E-4</v>
      </c>
      <c r="D61" s="1040">
        <v>-1.8660912348793524E-3</v>
      </c>
      <c r="E61" s="1040">
        <v>-1.8245331990299762E-3</v>
      </c>
      <c r="F61" s="1040">
        <v>-1.7048652341644654E-4</v>
      </c>
      <c r="G61" s="1040">
        <v>-4.2391392530594096E-5</v>
      </c>
      <c r="H61" s="1040">
        <v>-6.9056818870798509E-3</v>
      </c>
      <c r="I61" s="1040">
        <v>-1.0905203015003639E-3</v>
      </c>
      <c r="J61" s="1040">
        <v>-1.4295799761339101E-3</v>
      </c>
      <c r="K61" s="1040">
        <v>-1.9403093251040282E-3</v>
      </c>
      <c r="L61" s="1040">
        <v>-1.4715583579794078E-3</v>
      </c>
      <c r="M61" s="1040">
        <v>1.7047536408432151E-4</v>
      </c>
      <c r="N61" s="1040">
        <v>-2.9720231997292235E-3</v>
      </c>
    </row>
    <row r="62" spans="1:14">
      <c r="A62" s="1043">
        <v>44958</v>
      </c>
      <c r="B62" s="1040">
        <v>1.3421482414923691E-3</v>
      </c>
      <c r="C62" s="1040">
        <v>3.4192264486843094E-4</v>
      </c>
      <c r="D62" s="1040">
        <v>-7.6183430840681687E-4</v>
      </c>
      <c r="E62" s="1040">
        <v>-1.239856223838931E-3</v>
      </c>
      <c r="F62" s="1040">
        <v>7.5636172670012769E-4</v>
      </c>
      <c r="G62" s="1040">
        <v>-3.9161689057554128E-4</v>
      </c>
      <c r="H62" s="1040">
        <v>-4.0005916299179489E-3</v>
      </c>
      <c r="I62" s="1040">
        <v>-1.5856518338961401E-3</v>
      </c>
      <c r="J62" s="1040">
        <v>-1.8175873889566541E-3</v>
      </c>
      <c r="K62" s="1040">
        <v>-1.179404963410402E-3</v>
      </c>
      <c r="L62" s="1040">
        <v>-3.0980330373120424E-4</v>
      </c>
      <c r="M62" s="1040">
        <v>-7.7902755550562919E-4</v>
      </c>
      <c r="N62" s="1040">
        <v>-2.6188948919246835E-3</v>
      </c>
    </row>
    <row r="63" spans="1:14">
      <c r="A63" s="1043">
        <v>44986</v>
      </c>
      <c r="B63" s="1040">
        <v>1.5105695441547384E-3</v>
      </c>
      <c r="C63" s="1040">
        <v>3.6613612434321929E-4</v>
      </c>
      <c r="D63" s="1040">
        <v>-1.7145286933084591E-4</v>
      </c>
      <c r="E63" s="1040">
        <v>-2.2847672423575993E-4</v>
      </c>
      <c r="F63" s="1040">
        <v>1.3166462418167102E-3</v>
      </c>
      <c r="G63" s="1040">
        <v>-3.8812282741518267E-4</v>
      </c>
      <c r="H63" s="1040">
        <v>-6.3953619945777973E-4</v>
      </c>
      <c r="I63" s="1040">
        <v>-1.6449219117598002E-3</v>
      </c>
      <c r="J63" s="1040">
        <v>-1.9760136040340992E-3</v>
      </c>
      <c r="K63" s="1040">
        <v>-4.8523080061335655E-4</v>
      </c>
      <c r="L63" s="1040">
        <v>1.0428734729726052E-3</v>
      </c>
      <c r="M63" s="1040">
        <v>-1.4714595012356169E-3</v>
      </c>
      <c r="N63" s="1040">
        <v>-2.4618875427558917E-3</v>
      </c>
    </row>
    <row r="64" spans="1:14">
      <c r="A64" s="1043">
        <v>45017</v>
      </c>
      <c r="B64" s="1040">
        <v>1.7517567294035308E-3</v>
      </c>
      <c r="C64" s="1040">
        <v>3.3493917521920658E-4</v>
      </c>
      <c r="D64" s="1040">
        <v>1.4553072667178313E-4</v>
      </c>
      <c r="E64" s="1040">
        <v>3.7101214694468254E-4</v>
      </c>
      <c r="F64" s="1040">
        <v>1.3706749366116933E-3</v>
      </c>
      <c r="G64" s="1040">
        <v>-8.3106135723265417E-5</v>
      </c>
      <c r="H64" s="1040">
        <v>2.0003308171644418E-3</v>
      </c>
      <c r="I64" s="1040">
        <v>-1.5068669643940602E-3</v>
      </c>
      <c r="J64" s="1040">
        <v>-1.6218976181683331E-3</v>
      </c>
      <c r="K64" s="1040">
        <v>-3.3266263478470837E-4</v>
      </c>
      <c r="L64" s="1040">
        <v>2.3142289370111646E-3</v>
      </c>
      <c r="M64" s="1040">
        <v>-1.4842441853686328E-3</v>
      </c>
      <c r="N64" s="1040">
        <v>-2.1696565620008545E-3</v>
      </c>
    </row>
    <row r="65" spans="1:15">
      <c r="A65" s="1043">
        <v>45047</v>
      </c>
      <c r="B65" s="1040">
        <v>2.038147797686185E-3</v>
      </c>
      <c r="C65" s="1040">
        <v>6.3798256603853076E-5</v>
      </c>
      <c r="D65" s="1040">
        <v>9.3794961927851084E-5</v>
      </c>
      <c r="E65" s="1040">
        <v>5.297200629208465E-4</v>
      </c>
      <c r="F65" s="1040">
        <v>1.2017347450907767E-3</v>
      </c>
      <c r="G65" s="1040">
        <v>-7.6798915684339608E-4</v>
      </c>
      <c r="H65" s="1040">
        <v>4.2906144774629285E-3</v>
      </c>
      <c r="I65" s="1040">
        <v>-1.2753703230872215E-3</v>
      </c>
      <c r="J65" s="1040">
        <v>-4.6741741071509857E-4</v>
      </c>
      <c r="K65" s="1040">
        <v>-3.424393525958136E-4</v>
      </c>
      <c r="L65" s="1040">
        <v>3.2710608847256184E-3</v>
      </c>
      <c r="M65" s="1040">
        <v>-1.8883750760153584E-3</v>
      </c>
      <c r="N65" s="1040">
        <v>-1.8383046130219238E-3</v>
      </c>
    </row>
    <row r="66" spans="1:15">
      <c r="A66" s="1043">
        <v>45078</v>
      </c>
      <c r="B66" s="1040">
        <v>2.2455083968715428E-3</v>
      </c>
      <c r="C66" s="1040">
        <v>-3.3306758716822316E-4</v>
      </c>
      <c r="D66" s="1040">
        <v>-1.8429373845063601E-4</v>
      </c>
      <c r="E66" s="1040">
        <v>5.3231076360416019E-4</v>
      </c>
      <c r="F66" s="1040">
        <v>1.1341532473246874E-3</v>
      </c>
      <c r="G66" s="1040">
        <v>-7.5042236992151068E-4</v>
      </c>
      <c r="H66" s="1040">
        <v>5.422676928521053E-3</v>
      </c>
      <c r="I66" s="1040">
        <v>-1.2130135719138346E-3</v>
      </c>
      <c r="J66" s="1040">
        <v>-3.4091129256585972E-4</v>
      </c>
      <c r="K66" s="1040">
        <v>-7.4666143695445442E-5</v>
      </c>
      <c r="L66" s="1040">
        <v>3.8284664748982067E-3</v>
      </c>
      <c r="M66" s="1040">
        <v>-2.1062729496648114E-3</v>
      </c>
      <c r="N66" s="1040">
        <v>-1.5522717197954394E-3</v>
      </c>
    </row>
    <row r="67" spans="1:15">
      <c r="A67" s="1043">
        <v>45108</v>
      </c>
      <c r="B67" s="1040">
        <v>1.8273740164210794E-3</v>
      </c>
      <c r="C67" s="1040">
        <v>-7.0065158064169797E-4</v>
      </c>
      <c r="D67" s="1040">
        <v>-4.8037711025750163E-4</v>
      </c>
      <c r="E67" s="1040">
        <v>3.7437997281486446E-4</v>
      </c>
      <c r="F67" s="1040">
        <v>1.2392810142918265E-3</v>
      </c>
      <c r="G67" s="1040">
        <v>-4.307381741693872E-4</v>
      </c>
      <c r="H67" s="1040">
        <v>5.9245201565708561E-3</v>
      </c>
      <c r="I67" s="1040">
        <v>-1.3475695717013458E-3</v>
      </c>
      <c r="J67" s="1040">
        <v>-7.6483007201311182E-4</v>
      </c>
      <c r="K67" s="1040">
        <v>2.9936263431373789E-4</v>
      </c>
      <c r="L67" s="1040">
        <v>3.7514294920897306E-3</v>
      </c>
      <c r="M67" s="1040">
        <v>-1.8462277691886353E-3</v>
      </c>
      <c r="N67" s="1040">
        <v>-1.0178023095538391E-3</v>
      </c>
    </row>
    <row r="68" spans="1:15">
      <c r="A68" s="1043">
        <v>45139</v>
      </c>
      <c r="B68" s="1040">
        <v>8.27487300396057E-4</v>
      </c>
      <c r="C68" s="1040">
        <v>-1.1757559347213009E-3</v>
      </c>
      <c r="D68" s="1040">
        <v>-8.3812004494876469E-4</v>
      </c>
      <c r="E68" s="1040">
        <v>2.161131084550405E-4</v>
      </c>
      <c r="F68" s="1040">
        <v>1.3725053957555078E-3</v>
      </c>
      <c r="G68" s="1040">
        <v>-1.2327163169714161E-3</v>
      </c>
      <c r="H68" s="1040">
        <v>6.4520947123455352E-3</v>
      </c>
      <c r="I68" s="1040">
        <v>-1.5198991298015496E-3</v>
      </c>
      <c r="J68" s="1040">
        <v>-1.0704617485535195E-3</v>
      </c>
      <c r="K68" s="1040">
        <v>3.8205997343987441E-4</v>
      </c>
      <c r="L68" s="1040">
        <v>3.2025223630690602E-3</v>
      </c>
      <c r="M68" s="1040">
        <v>-1.6001334238376907E-3</v>
      </c>
      <c r="N68" s="1040">
        <v>-4.0691500286704763E-4</v>
      </c>
    </row>
    <row r="69" spans="1:15">
      <c r="A69" s="1043">
        <v>45170</v>
      </c>
      <c r="B69" s="1040">
        <v>9.7470022086820762E-7</v>
      </c>
      <c r="C69" s="1040">
        <v>-1.5881792240275416E-3</v>
      </c>
      <c r="D69" s="1040">
        <v>-1.0318730810743304E-3</v>
      </c>
      <c r="E69" s="1040">
        <v>2.3405552519539796E-4</v>
      </c>
      <c r="F69" s="1040">
        <v>8.8585653096140415E-4</v>
      </c>
      <c r="G69" s="1040">
        <v>-1.6644581331149988E-3</v>
      </c>
      <c r="H69" s="1040">
        <v>4.2531857183553123E-3</v>
      </c>
      <c r="I69" s="1040">
        <v>-1.6149258768726193E-3</v>
      </c>
      <c r="J69" s="1040">
        <v>-1.4258706852334768E-3</v>
      </c>
      <c r="K69" s="1040">
        <v>5.5093934420691326E-4</v>
      </c>
      <c r="L69" s="1040">
        <v>2.4003569293592486E-3</v>
      </c>
      <c r="M69" s="1040">
        <v>-1.3582866588858211E-3</v>
      </c>
      <c r="N69" s="1040">
        <v>-2.7089915490119409E-4</v>
      </c>
    </row>
    <row r="70" spans="1:15">
      <c r="A70" s="1043">
        <v>45200</v>
      </c>
      <c r="B70" s="1040">
        <v>-6.76695041044173E-4</v>
      </c>
      <c r="C70" s="1040">
        <v>-1.6352612447367854E-3</v>
      </c>
      <c r="D70" s="1040">
        <v>-1.1090704276046637E-3</v>
      </c>
      <c r="E70" s="1040">
        <v>2.2567835785203272E-4</v>
      </c>
      <c r="F70" s="1040">
        <v>-7.6953911499355598E-4</v>
      </c>
      <c r="G70" s="1040">
        <v>-1.6799306229036137E-3</v>
      </c>
      <c r="H70" s="1040">
        <v>1.2569437553580087E-3</v>
      </c>
      <c r="I70" s="1040">
        <v>-1.5513047551960479E-3</v>
      </c>
      <c r="J70" s="1040">
        <v>-1.2899542656406027E-3</v>
      </c>
      <c r="K70" s="1040">
        <v>7.5191635585780681E-4</v>
      </c>
      <c r="L70" s="1040">
        <v>1.529750669453489E-3</v>
      </c>
      <c r="M70" s="1040">
        <v>-9.2332421860152891E-4</v>
      </c>
      <c r="N70" s="1040">
        <v>-2.724721995374102E-4</v>
      </c>
    </row>
    <row r="71" spans="1:15">
      <c r="A71" s="1043">
        <v>45231</v>
      </c>
      <c r="B71" s="1040">
        <v>-7.4779557708182232E-4</v>
      </c>
      <c r="C71" s="1040">
        <v>-1.455143850124796E-3</v>
      </c>
      <c r="D71" s="1040">
        <v>-8.5367900259503138E-4</v>
      </c>
      <c r="E71" s="1040">
        <v>9.2671147364553619E-5</v>
      </c>
      <c r="F71" s="1040">
        <v>-2.6089423114263877E-3</v>
      </c>
      <c r="G71" s="1040">
        <v>-1.5950038688108403E-3</v>
      </c>
      <c r="H71" s="1040">
        <v>-1.8321382246546669E-3</v>
      </c>
      <c r="I71" s="1040">
        <v>-1.4135826672799778E-3</v>
      </c>
      <c r="J71" s="1040">
        <v>-9.5040781054345214E-4</v>
      </c>
      <c r="K71" s="1040">
        <v>9.5604359716738863E-4</v>
      </c>
      <c r="L71" s="1040">
        <v>9.0407574834039384E-4</v>
      </c>
      <c r="M71" s="1040">
        <v>-7.1938374000379834E-4</v>
      </c>
      <c r="N71" s="1040">
        <v>-7.6510259939044367E-4</v>
      </c>
    </row>
    <row r="72" spans="1:15">
      <c r="A72" s="1043">
        <v>45261</v>
      </c>
      <c r="B72" s="1040">
        <v>-6.6345939390766162E-4</v>
      </c>
      <c r="C72" s="1040">
        <v>-1.1350792011064481E-3</v>
      </c>
      <c r="D72" s="1040">
        <v>-2.5251954593286108E-4</v>
      </c>
      <c r="E72" s="1040">
        <v>5.8514530463238401E-6</v>
      </c>
      <c r="F72" s="1040">
        <v>-3.6533238151581493E-3</v>
      </c>
      <c r="G72" s="1040">
        <v>-9.8200498619516186E-4</v>
      </c>
      <c r="H72" s="1040">
        <v>-4.7039904252894615E-3</v>
      </c>
      <c r="I72" s="1040">
        <v>-1.0425193559774337E-3</v>
      </c>
      <c r="J72" s="1040">
        <v>-6.4096387189316317E-4</v>
      </c>
      <c r="K72" s="1040">
        <v>1.3431897507854007E-3</v>
      </c>
      <c r="L72" s="1040">
        <v>6.3699788840598792E-4</v>
      </c>
      <c r="M72" s="1040">
        <v>-7.3022974829628495E-4</v>
      </c>
      <c r="N72" s="1040">
        <v>-1.3929580602521918E-3</v>
      </c>
    </row>
    <row r="73" spans="1:15">
      <c r="A73" s="1043">
        <v>45292</v>
      </c>
      <c r="B73" s="1040">
        <v>-5.3829643939828919E-4</v>
      </c>
      <c r="C73" s="1040">
        <v>-9.006124493167178E-4</v>
      </c>
      <c r="D73" s="1040">
        <v>5.9351384666939122E-4</v>
      </c>
      <c r="E73" s="1040">
        <v>-3.0782951017804816E-4</v>
      </c>
      <c r="F73" s="1040">
        <v>-3.0696926342776987E-3</v>
      </c>
      <c r="G73" s="1040">
        <v>-3.3495096224278598E-4</v>
      </c>
      <c r="H73" s="1040">
        <v>-6.2030375080786015E-3</v>
      </c>
      <c r="I73" s="1040">
        <v>-6.2507018768787059E-4</v>
      </c>
      <c r="J73" s="1040">
        <v>-3.6566051525421805E-4</v>
      </c>
      <c r="K73" s="1040">
        <v>1.2100324076400604E-3</v>
      </c>
      <c r="L73" s="1040">
        <v>8.7486147257886948E-4</v>
      </c>
      <c r="M73" s="1040">
        <v>-8.0624661288242194E-4</v>
      </c>
      <c r="N73" s="1040">
        <v>-1.8996534063704384E-3</v>
      </c>
    </row>
    <row r="74" spans="1:15">
      <c r="A74" s="1043">
        <v>45323</v>
      </c>
      <c r="B74" s="1040">
        <v>1.4925685869859873E-4</v>
      </c>
      <c r="C74" s="1040">
        <v>-7.7952290420957304E-4</v>
      </c>
      <c r="D74" s="1040">
        <v>1.0668214989395519E-3</v>
      </c>
      <c r="E74" s="1040">
        <v>-5.8425118926153097E-4</v>
      </c>
      <c r="F74" s="1040">
        <v>-1.0238041368482165E-4</v>
      </c>
      <c r="G74" s="1040">
        <v>-2.7736726236449183E-4</v>
      </c>
      <c r="H74" s="1040">
        <v>-4.6985646671684478E-3</v>
      </c>
      <c r="I74" s="1040">
        <v>-1.6870471350605154E-4</v>
      </c>
      <c r="J74" s="1040">
        <v>-6.7417885871590144E-4</v>
      </c>
      <c r="K74" s="1040">
        <v>6.9108964232666992E-4</v>
      </c>
      <c r="L74" s="1040">
        <v>1.6950432553602957E-3</v>
      </c>
      <c r="M74" s="1040">
        <v>-9.58649685946944E-4</v>
      </c>
      <c r="N74" s="1040">
        <v>-6.7088453135710768E-4</v>
      </c>
    </row>
    <row r="75" spans="1:15">
      <c r="A75" s="1043">
        <v>45352</v>
      </c>
      <c r="B75" s="1040">
        <v>1.1309744319721871E-3</v>
      </c>
      <c r="C75" s="1040">
        <v>-9.1158463701601633E-4</v>
      </c>
      <c r="D75" s="1040">
        <v>1.4749811547044578E-3</v>
      </c>
      <c r="E75" s="1040">
        <v>-8.2816387631012844E-4</v>
      </c>
      <c r="F75" s="1040">
        <v>3.0730431894229193E-3</v>
      </c>
      <c r="G75" s="1040">
        <v>-2.9003598276722276E-4</v>
      </c>
      <c r="H75" s="1040">
        <v>-5.1386058214109021E-4</v>
      </c>
      <c r="I75" s="1040">
        <v>1.6603555800220882E-4</v>
      </c>
      <c r="J75" s="1040">
        <v>-1.1274324943352232E-3</v>
      </c>
      <c r="K75" s="1040">
        <v>9.4187751478624904E-5</v>
      </c>
      <c r="L75" s="1040">
        <v>2.5298470246958304E-3</v>
      </c>
      <c r="M75" s="1040">
        <v>-1.389380194194989E-3</v>
      </c>
      <c r="N75" s="1040">
        <v>1.032381271090399E-3</v>
      </c>
    </row>
    <row r="76" spans="1:15">
      <c r="A76" s="1043">
        <v>45383</v>
      </c>
      <c r="B76" s="1040">
        <v>1.9499385943957392E-3</v>
      </c>
      <c r="C76" s="1040">
        <v>-1.2203692935026655E-3</v>
      </c>
      <c r="D76" s="1040">
        <v>1.1362007116524353E-3</v>
      </c>
      <c r="E76" s="1040">
        <v>-9.5784314607638699E-4</v>
      </c>
      <c r="F76" s="1040">
        <v>5.1956684052413271E-3</v>
      </c>
      <c r="G76" s="1040">
        <v>-3.7489368652776633E-5</v>
      </c>
      <c r="H76" s="1040">
        <v>2.2919028853690682E-3</v>
      </c>
      <c r="I76" s="1040">
        <v>3.9632222148755503E-4</v>
      </c>
      <c r="J76" s="1040">
        <v>-1.0962271180844363E-3</v>
      </c>
      <c r="K76" s="1040">
        <v>-3.1639795564442075E-4</v>
      </c>
      <c r="L76" s="1040">
        <v>3.0691590264612101E-3</v>
      </c>
      <c r="M76" s="1040">
        <v>-1.1745471559079235E-3</v>
      </c>
      <c r="N76" s="1040">
        <v>3.3183396497837858E-3</v>
      </c>
    </row>
    <row r="77" spans="1:15">
      <c r="A77" s="1043">
        <v>45413</v>
      </c>
      <c r="B77" s="1040">
        <v>2.4071864741053162E-3</v>
      </c>
      <c r="C77" s="1040">
        <v>-1.0071318090723036E-3</v>
      </c>
      <c r="D77" s="1040">
        <v>-3.0131766391860992E-4</v>
      </c>
      <c r="E77" s="1040">
        <v>-7.8221267671774175E-4</v>
      </c>
      <c r="F77" s="1040">
        <v>5.4024039066280505E-3</v>
      </c>
      <c r="G77" s="1040">
        <v>-9.429519195913727E-6</v>
      </c>
      <c r="H77" s="1040">
        <v>3.1487388807560635E-3</v>
      </c>
      <c r="I77" s="1040">
        <v>4.821453838543821E-4</v>
      </c>
      <c r="J77" s="1040">
        <v>-4.2626008190671527E-4</v>
      </c>
      <c r="K77" s="1040">
        <v>-4.1670642585001083E-4</v>
      </c>
      <c r="L77" s="1040">
        <v>2.9188498809457064E-3</v>
      </c>
      <c r="M77" s="1040">
        <v>-7.8932570429557369E-4</v>
      </c>
      <c r="N77" s="1040">
        <v>4.0813376678827673E-3</v>
      </c>
    </row>
    <row r="78" spans="1:15">
      <c r="A78" s="1043">
        <v>45444</v>
      </c>
      <c r="B78" s="1040">
        <v>2.0363487706178685E-3</v>
      </c>
      <c r="C78" s="1040">
        <v>-5.96347616896864E-4</v>
      </c>
      <c r="D78" s="1040">
        <v>-2.5895806303550817E-3</v>
      </c>
      <c r="E78" s="1040">
        <v>-5.2924489072447845E-4</v>
      </c>
      <c r="F78" s="1040">
        <v>3.8507308081136005E-3</v>
      </c>
      <c r="G78" s="1040">
        <v>3.0492512319568732E-4</v>
      </c>
      <c r="H78" s="1040">
        <v>3.1015679110359962E-3</v>
      </c>
      <c r="I78" s="1040">
        <v>6.4764534012273778E-4</v>
      </c>
      <c r="J78" s="1040">
        <v>7.4808244312873917E-4</v>
      </c>
      <c r="K78" s="1040">
        <v>-3.7570404033571148E-4</v>
      </c>
      <c r="L78" s="1040">
        <v>2.0616952720446946E-3</v>
      </c>
      <c r="M78" s="1040">
        <v>-8.2133834320341492E-4</v>
      </c>
      <c r="N78" s="1040">
        <v>3.0907327132205786E-3</v>
      </c>
      <c r="O78" s="2519" t="s">
        <v>531</v>
      </c>
    </row>
    <row r="79" spans="1:15">
      <c r="A79" s="1043">
        <v>45474</v>
      </c>
      <c r="B79" s="1040">
        <v>1.0240004703553351E-3</v>
      </c>
      <c r="C79" s="1040">
        <v>-2.6721843701971171E-4</v>
      </c>
      <c r="D79" s="1040">
        <v>-4.2319948031577237E-3</v>
      </c>
      <c r="E79" s="1040">
        <v>-3.0170900226478281E-4</v>
      </c>
      <c r="F79" s="1040">
        <v>2.5812426640953179E-3</v>
      </c>
      <c r="G79" s="1040">
        <v>8.6744252621806517E-4</v>
      </c>
      <c r="H79" s="1040">
        <v>2.9388363559507136E-3</v>
      </c>
      <c r="I79" s="1040">
        <v>7.9255169532088665E-4</v>
      </c>
      <c r="J79" s="1040">
        <v>1.9981400035435914E-3</v>
      </c>
      <c r="K79" s="1040">
        <v>-3.6194279950574337E-4</v>
      </c>
      <c r="L79" s="1040">
        <v>1.2618539700928189E-3</v>
      </c>
      <c r="M79" s="1040">
        <v>-5.8698724683081682E-4</v>
      </c>
      <c r="N79" s="1040">
        <v>2.7216057081573819E-3</v>
      </c>
    </row>
    <row r="80" spans="1:15">
      <c r="A80" s="1043">
        <v>45505</v>
      </c>
      <c r="B80" s="1040">
        <v>-1.1671410564342288E-3</v>
      </c>
      <c r="C80" s="1040">
        <v>8.2251498578767013E-5</v>
      </c>
      <c r="D80" s="1040">
        <v>-5.2020555465288609E-3</v>
      </c>
      <c r="E80" s="1040">
        <v>-1.4877775359345424E-4</v>
      </c>
      <c r="F80" s="1040">
        <v>1.5700756938468174E-3</v>
      </c>
      <c r="G80" s="1040">
        <v>7.548539097632645E-4</v>
      </c>
      <c r="H80" s="1040">
        <v>1.7316456792614288E-3</v>
      </c>
      <c r="I80" s="1040">
        <v>8.099783252102366E-4</v>
      </c>
      <c r="J80" s="1040">
        <v>2.2260097569166692E-3</v>
      </c>
      <c r="K80" s="1040">
        <v>-2.2200689917550864E-4</v>
      </c>
      <c r="L80" s="1040">
        <v>3.4337705867337753E-4</v>
      </c>
      <c r="M80" s="1040">
        <v>-4.2152705203191143E-4</v>
      </c>
      <c r="N80" s="1040">
        <v>1.3075757210296857E-3</v>
      </c>
    </row>
    <row r="81" spans="1:14">
      <c r="A81" s="1043">
        <v>45536</v>
      </c>
      <c r="B81" s="1040">
        <v>-2.6198173776279532E-3</v>
      </c>
      <c r="C81" s="1040">
        <v>3.9620458609745945E-4</v>
      </c>
      <c r="D81" s="1040">
        <v>-4.0380490907583333E-3</v>
      </c>
      <c r="E81" s="1040">
        <v>-4.5821451152949777E-5</v>
      </c>
      <c r="F81" s="1040">
        <v>1.3710230446054572E-3</v>
      </c>
      <c r="G81" s="1040">
        <v>6.1235978151019665E-4</v>
      </c>
      <c r="H81" s="1040">
        <v>1.6179295561502549E-3</v>
      </c>
      <c r="I81" s="1040">
        <v>6.4590923550644774E-4</v>
      </c>
      <c r="J81" s="1040">
        <v>1.9506560084270319E-3</v>
      </c>
      <c r="K81" s="1040">
        <v>-3.3544184240619224E-5</v>
      </c>
      <c r="L81" s="1040">
        <v>7.1780712483149323E-5</v>
      </c>
      <c r="M81" s="1040">
        <v>-5.5537043889886117E-4</v>
      </c>
      <c r="N81" s="1040">
        <v>1.5607194729014839E-3</v>
      </c>
    </row>
    <row r="82" spans="1:14">
      <c r="A82" s="1043">
        <v>45566</v>
      </c>
      <c r="B82" s="1040">
        <v>-4.1825693537786979E-3</v>
      </c>
      <c r="C82" s="1040">
        <v>3.9649694678267622E-4</v>
      </c>
      <c r="D82" s="1040">
        <v>-1.6403681265797498E-3</v>
      </c>
      <c r="E82" s="1040">
        <v>1.781192178365032E-4</v>
      </c>
      <c r="F82" s="1040">
        <v>6.2947429403270583E-4</v>
      </c>
      <c r="G82" s="1040">
        <v>8.4682850782913377E-4</v>
      </c>
      <c r="H82" s="1040">
        <v>2.2019147170732056E-3</v>
      </c>
      <c r="I82" s="1040">
        <v>2.6776958113683413E-4</v>
      </c>
      <c r="J82" s="1040">
        <v>1.9029816066054028E-3</v>
      </c>
      <c r="K82" s="1040">
        <v>1.9418655303349297E-4</v>
      </c>
      <c r="L82" s="1040">
        <v>2.7549340025123659E-4</v>
      </c>
      <c r="M82" s="1040">
        <v>-5.1509800845095377E-4</v>
      </c>
      <c r="N82" s="1040">
        <v>1.6161609559270929E-3</v>
      </c>
    </row>
    <row r="83" spans="1:14">
      <c r="A83" s="1043">
        <v>45597</v>
      </c>
      <c r="B83" s="1040">
        <v>-4.8510564604924422E-3</v>
      </c>
      <c r="C83" s="1040">
        <v>5.1510729551029755E-4</v>
      </c>
      <c r="D83" s="1040">
        <v>1.5374206256455469E-3</v>
      </c>
      <c r="E83" s="1040">
        <v>5.6342619406946071E-4</v>
      </c>
      <c r="F83" s="1040">
        <v>-5.4469608750773446E-4</v>
      </c>
      <c r="G83" s="1040">
        <v>1.1548693488980799E-3</v>
      </c>
      <c r="H83" s="1040">
        <v>-1.4742132559608656E-4</v>
      </c>
      <c r="I83" s="1040">
        <v>-6.1788863526368587E-5</v>
      </c>
      <c r="J83" s="1040">
        <v>1.7073586808611374E-3</v>
      </c>
      <c r="K83" s="1040">
        <v>1.2607027163569207E-4</v>
      </c>
      <c r="L83" s="1040">
        <v>5.9541907397753224E-4</v>
      </c>
      <c r="M83" s="1040">
        <v>-3.7511073910145853E-4</v>
      </c>
      <c r="N83" s="1040">
        <v>1.4051475015601778E-3</v>
      </c>
    </row>
    <row r="84" spans="1:14">
      <c r="A84" s="1043">
        <v>45627</v>
      </c>
      <c r="B84" s="1040">
        <v>-4.8370968468893771E-3</v>
      </c>
      <c r="C84" s="1040">
        <v>6.1024707409584877E-4</v>
      </c>
      <c r="D84" s="1040">
        <v>4.773556528628542E-3</v>
      </c>
      <c r="E84" s="1040">
        <v>1.0318316844584174E-3</v>
      </c>
      <c r="F84" s="1040">
        <v>-8.5969501129889991E-4</v>
      </c>
      <c r="G84" s="1040">
        <v>1.3511295086614528E-3</v>
      </c>
      <c r="H84" s="1040">
        <v>-2.8262595074239893E-3</v>
      </c>
      <c r="I84" s="1040">
        <v>-6.087447786617961E-5</v>
      </c>
      <c r="J84" s="1040">
        <v>1.5500651558695289E-3</v>
      </c>
      <c r="K84" s="1040">
        <v>-1.3833862011058962E-4</v>
      </c>
      <c r="L84" s="1040">
        <v>9.5344388147067249E-4</v>
      </c>
      <c r="M84" s="1040">
        <v>-1.4648055996435705E-4</v>
      </c>
      <c r="N84" s="1040">
        <v>1.5277527392238976E-3</v>
      </c>
    </row>
    <row r="85" spans="1:14">
      <c r="A85" s="1043">
        <v>45658</v>
      </c>
      <c r="B85" s="1040">
        <v>-4.9628179045877463E-3</v>
      </c>
      <c r="C85" s="1040">
        <v>5.3627594365335263E-4</v>
      </c>
      <c r="D85" s="1040">
        <v>5.8365574765387729E-3</v>
      </c>
      <c r="E85" s="1040">
        <v>1.3432478806401082E-3</v>
      </c>
      <c r="F85" s="1040">
        <v>-7.3579486720376508E-4</v>
      </c>
      <c r="G85" s="1040">
        <v>1.4433956669535064E-3</v>
      </c>
      <c r="H85" s="1040">
        <v>-4.5929506017199362E-3</v>
      </c>
      <c r="I85" s="1040">
        <v>-3.5915634949978958E-4</v>
      </c>
      <c r="J85" s="1040">
        <v>1.4053708127015341E-3</v>
      </c>
      <c r="K85" s="1040">
        <v>-5.4576579083731591E-4</v>
      </c>
      <c r="L85" s="1040">
        <v>1.0611384342154029E-3</v>
      </c>
      <c r="M85" s="1040">
        <v>1.0546271812783559E-4</v>
      </c>
      <c r="N85" s="1040">
        <v>1.2855100287292309E-3</v>
      </c>
    </row>
  </sheetData>
  <phoneticPr fontId="2"/>
  <conditionalFormatting sqref="O78"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:N48"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N49"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N50"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N52"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N53"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4:N54"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:N56"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7:N57"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8:N58"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:N59"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N60"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N64"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:N74"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:N78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N79"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0:N82"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4:N84"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5:N85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N47"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O54" activePane="bottomRight" state="frozen"/>
      <selection pane="topRight" activeCell="B1" sqref="B1"/>
      <selection pane="bottomLeft" activeCell="A3" sqref="A3"/>
      <selection pane="bottomRight" activeCell="W59" sqref="W59"/>
    </sheetView>
  </sheetViews>
  <sheetFormatPr defaultColWidth="9" defaultRowHeight="13"/>
  <cols>
    <col min="1" max="1" width="9.453125" style="310" bestFit="1" customWidth="1"/>
    <col min="2" max="6" width="10.6328125" style="305" customWidth="1"/>
    <col min="7" max="8" width="5.36328125" style="305" customWidth="1"/>
    <col min="9" max="9" width="9.08984375" style="305" customWidth="1"/>
    <col min="10" max="10" width="10.6328125" style="305" customWidth="1"/>
    <col min="11" max="11" width="9.453125" style="310" bestFit="1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7265625" style="305" customWidth="1"/>
    <col min="29" max="16384" width="9" style="305"/>
  </cols>
  <sheetData>
    <row r="1" spans="1:27">
      <c r="A1" s="303" t="s">
        <v>1450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1451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66" t="s">
        <v>472</v>
      </c>
      <c r="B2" s="2564" t="s">
        <v>490</v>
      </c>
      <c r="C2" s="2563"/>
      <c r="D2" s="2563"/>
      <c r="E2" s="2564"/>
      <c r="F2" s="2564"/>
      <c r="G2" s="2564"/>
      <c r="H2" s="2564"/>
      <c r="I2" s="2565"/>
      <c r="J2" s="2566" t="s">
        <v>491</v>
      </c>
      <c r="K2" s="2578" t="s">
        <v>472</v>
      </c>
      <c r="L2" s="2578" t="s">
        <v>499</v>
      </c>
      <c r="M2" s="2563"/>
      <c r="N2" s="2563"/>
      <c r="O2" s="2564"/>
      <c r="P2" s="2564"/>
      <c r="Q2" s="2564"/>
      <c r="R2" s="2564"/>
      <c r="S2" s="2565"/>
      <c r="T2" s="2565" t="s">
        <v>500</v>
      </c>
    </row>
    <row r="3" spans="1:27" ht="26">
      <c r="A3" s="2571"/>
      <c r="B3" s="2586" t="s">
        <v>658</v>
      </c>
      <c r="C3" s="2568" t="s">
        <v>265</v>
      </c>
      <c r="D3" s="2568" t="s">
        <v>267</v>
      </c>
      <c r="E3" s="2576" t="s">
        <v>487</v>
      </c>
      <c r="F3" s="2570" t="s">
        <v>492</v>
      </c>
      <c r="G3" s="2831" t="s">
        <v>65</v>
      </c>
      <c r="H3" s="2832"/>
      <c r="I3" s="2833"/>
      <c r="J3" s="2589" t="s">
        <v>658</v>
      </c>
      <c r="K3" s="2579"/>
      <c r="L3" s="2590" t="s">
        <v>64</v>
      </c>
      <c r="M3" s="2568" t="s">
        <v>265</v>
      </c>
      <c r="N3" s="2568" t="s">
        <v>267</v>
      </c>
      <c r="O3" s="2569" t="s">
        <v>487</v>
      </c>
      <c r="P3" s="2570" t="s">
        <v>492</v>
      </c>
      <c r="Q3" s="2831" t="s">
        <v>65</v>
      </c>
      <c r="R3" s="2832"/>
      <c r="S3" s="2833"/>
      <c r="T3" s="2591"/>
      <c r="W3" s="304" t="s">
        <v>512</v>
      </c>
    </row>
    <row r="4" spans="1:27">
      <c r="A4" s="2239">
        <v>43101</v>
      </c>
      <c r="B4" s="2558">
        <f>結果表!C2</f>
        <v>99.206120809180888</v>
      </c>
      <c r="C4" s="735"/>
      <c r="D4" s="245"/>
      <c r="E4" s="548">
        <f>AVERAGE(B4:B4)</f>
        <v>99.206120809180888</v>
      </c>
      <c r="F4" s="553"/>
      <c r="G4" s="549"/>
      <c r="H4" s="554"/>
      <c r="I4" s="2556"/>
      <c r="J4" s="2558">
        <f>結果表!K2</f>
        <v>99.539143632300011</v>
      </c>
      <c r="K4" s="2587">
        <v>43101</v>
      </c>
      <c r="L4" s="2558">
        <f>結果表!I2</f>
        <v>99.249875551356183</v>
      </c>
      <c r="M4" s="547"/>
      <c r="N4" s="245"/>
      <c r="O4" s="548">
        <f>AVERAGE(L4:L4)</f>
        <v>99.249875551356183</v>
      </c>
      <c r="P4" s="553"/>
      <c r="Q4" s="549"/>
      <c r="R4" s="554"/>
      <c r="S4" s="2556"/>
      <c r="T4" s="2558">
        <f>結果表!Q2</f>
        <v>99.172164240923479</v>
      </c>
      <c r="W4" s="305" t="s">
        <v>501</v>
      </c>
      <c r="X4" s="307">
        <f>47.4-0.1</f>
        <v>47.3</v>
      </c>
    </row>
    <row r="5" spans="1:27">
      <c r="A5" s="2240">
        <v>43132</v>
      </c>
      <c r="B5" s="2559">
        <f>結果表!C3</f>
        <v>99.730499498044239</v>
      </c>
      <c r="C5" s="699">
        <f t="shared" ref="C5" si="0">B5-B4</f>
        <v>0.52437868886335082</v>
      </c>
      <c r="D5" s="243"/>
      <c r="E5" s="542">
        <f>AVERAGE(B4:B5)</f>
        <v>99.468310153612563</v>
      </c>
      <c r="F5" s="359">
        <f t="shared" ref="F5:F8" si="1">E5-E4</f>
        <v>0.26218934443167541</v>
      </c>
      <c r="G5" s="360">
        <f t="shared" ref="G5:G7" si="2">IF(F5&lt;0,-1,1)</f>
        <v>1</v>
      </c>
      <c r="H5" s="361"/>
      <c r="I5" s="362"/>
      <c r="J5" s="2559">
        <f>結果表!K3</f>
        <v>99.959227720720406</v>
      </c>
      <c r="K5" s="2577">
        <v>43132</v>
      </c>
      <c r="L5" s="2559">
        <f>結果表!I3</f>
        <v>99.684659104580007</v>
      </c>
      <c r="M5" s="52">
        <f t="shared" ref="M5" si="3">L5-L4</f>
        <v>0.43478355322382356</v>
      </c>
      <c r="N5" s="243"/>
      <c r="O5" s="542">
        <f>AVERAGE(L4:L5)</f>
        <v>99.467267327968102</v>
      </c>
      <c r="P5" s="359">
        <f t="shared" ref="P5" si="4">O5-O4</f>
        <v>0.21739177661191889</v>
      </c>
      <c r="Q5" s="360">
        <f t="shared" ref="Q5" si="5">IF(P5&lt;0,-1,1)</f>
        <v>1</v>
      </c>
      <c r="R5" s="361"/>
      <c r="S5" s="362"/>
      <c r="T5" s="2559">
        <f>結果表!Q3</f>
        <v>99.47098947287229</v>
      </c>
      <c r="W5" s="305" t="s">
        <v>502</v>
      </c>
      <c r="X5" s="307">
        <v>23.5</v>
      </c>
    </row>
    <row r="6" spans="1:27">
      <c r="A6" s="2240">
        <v>43160</v>
      </c>
      <c r="B6" s="2559">
        <f>結果表!C4</f>
        <v>100.21345039333693</v>
      </c>
      <c r="C6" s="699">
        <f t="shared" ref="C6" si="6">B6-B5</f>
        <v>0.48295089529268864</v>
      </c>
      <c r="D6" s="243"/>
      <c r="E6" s="542">
        <f t="shared" ref="E6:E9" si="7">AVERAGE(B4:B6)</f>
        <v>99.716690233520694</v>
      </c>
      <c r="F6" s="359">
        <f t="shared" si="1"/>
        <v>0.24838007990813082</v>
      </c>
      <c r="G6" s="360">
        <f t="shared" si="2"/>
        <v>1</v>
      </c>
      <c r="H6" s="361"/>
      <c r="I6" s="362"/>
      <c r="J6" s="2559">
        <f>結果表!K4</f>
        <v>100.34816374469077</v>
      </c>
      <c r="K6" s="2577">
        <v>43160</v>
      </c>
      <c r="L6" s="2559">
        <f>結果表!I4</f>
        <v>100.07374957225611</v>
      </c>
      <c r="M6" s="52">
        <f t="shared" ref="M6" si="8">L6-L5</f>
        <v>0.38909046767609823</v>
      </c>
      <c r="N6" s="243"/>
      <c r="O6" s="542">
        <f t="shared" ref="O6" si="9">AVERAGE(L4:L6)</f>
        <v>99.669428076064108</v>
      </c>
      <c r="P6" s="359">
        <f t="shared" ref="P6" si="10">O6-O5</f>
        <v>0.2021607480960057</v>
      </c>
      <c r="Q6" s="360">
        <f t="shared" ref="Q6" si="11">IF(P6&lt;0,-1,1)</f>
        <v>1</v>
      </c>
      <c r="R6" s="361"/>
      <c r="S6" s="362"/>
      <c r="T6" s="2559">
        <f>結果表!Q4</f>
        <v>99.753810871121019</v>
      </c>
      <c r="W6" s="305" t="s">
        <v>503</v>
      </c>
      <c r="X6" s="307">
        <v>12.7</v>
      </c>
      <c r="AA6" s="305" t="s">
        <v>829</v>
      </c>
    </row>
    <row r="7" spans="1:27">
      <c r="A7" s="2240">
        <v>43191</v>
      </c>
      <c r="B7" s="2559">
        <f>結果表!C5</f>
        <v>100.63057939815874</v>
      </c>
      <c r="C7" s="699">
        <f t="shared" ref="C7" si="12">B7-B6</f>
        <v>0.41712900482181681</v>
      </c>
      <c r="D7" s="243"/>
      <c r="E7" s="542">
        <f t="shared" si="7"/>
        <v>100.19150976317997</v>
      </c>
      <c r="F7" s="359">
        <f t="shared" si="1"/>
        <v>0.47481952965927121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59">
        <f>結果表!K5</f>
        <v>100.64691023777499</v>
      </c>
      <c r="K7" s="2577">
        <v>43191</v>
      </c>
      <c r="L7" s="2559">
        <f>結果表!I5</f>
        <v>100.38202262911571</v>
      </c>
      <c r="M7" s="52">
        <f t="shared" ref="M7" si="15">L7-L6</f>
        <v>0.30827305685960482</v>
      </c>
      <c r="N7" s="243"/>
      <c r="O7" s="542">
        <f t="shared" ref="O7" si="16">AVERAGE(L5:L7)</f>
        <v>100.04681043531725</v>
      </c>
      <c r="P7" s="359">
        <f t="shared" ref="P7" si="17">O7-O6</f>
        <v>0.37738235925314711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59">
        <f>結果表!Q5</f>
        <v>99.984464085541688</v>
      </c>
      <c r="W7" s="305" t="s">
        <v>504</v>
      </c>
      <c r="X7" s="307">
        <v>7.4</v>
      </c>
      <c r="AA7" s="305" t="s">
        <v>855</v>
      </c>
    </row>
    <row r="8" spans="1:27">
      <c r="A8" s="2240">
        <v>43221</v>
      </c>
      <c r="B8" s="2559">
        <f>結果表!C6</f>
        <v>100.96710849218964</v>
      </c>
      <c r="C8" s="699">
        <f t="shared" ref="C8" si="21">B8-B7</f>
        <v>0.33652909403089382</v>
      </c>
      <c r="D8" s="243"/>
      <c r="E8" s="542">
        <f t="shared" si="7"/>
        <v>100.60371276122844</v>
      </c>
      <c r="F8" s="359">
        <f t="shared" si="1"/>
        <v>0.41220299804847116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59">
        <f>結果表!K6</f>
        <v>100.8281731107933</v>
      </c>
      <c r="K8" s="2577">
        <v>43221</v>
      </c>
      <c r="L8" s="2559">
        <f>結果表!I6</f>
        <v>100.59930515075324</v>
      </c>
      <c r="M8" s="52">
        <f t="shared" ref="M8" si="24">L8-L7</f>
        <v>0.2172825216375287</v>
      </c>
      <c r="N8" s="243"/>
      <c r="O8" s="542">
        <f t="shared" ref="O8" si="25">AVERAGE(L6:L8)</f>
        <v>100.35169245070836</v>
      </c>
      <c r="P8" s="359">
        <f t="shared" ref="P8" si="26">O8-O7</f>
        <v>0.30488201539110094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59">
        <f>結果表!Q6</f>
        <v>100.15862374083829</v>
      </c>
      <c r="W8" s="305" t="s">
        <v>505</v>
      </c>
      <c r="X8" s="307">
        <v>4.5</v>
      </c>
      <c r="Y8" s="305" t="s">
        <v>834</v>
      </c>
      <c r="AA8" s="305" t="s">
        <v>271</v>
      </c>
    </row>
    <row r="9" spans="1:27">
      <c r="A9" s="2240">
        <v>43252</v>
      </c>
      <c r="B9" s="2559">
        <f>結果表!C7</f>
        <v>101.16479894496203</v>
      </c>
      <c r="C9" s="699">
        <f t="shared" ref="C9" si="30">B9-B8</f>
        <v>0.19769045277239172</v>
      </c>
      <c r="D9" s="243"/>
      <c r="E9" s="542">
        <f t="shared" si="7"/>
        <v>100.92082894510345</v>
      </c>
      <c r="F9" s="359">
        <f t="shared" ref="F9:F16" si="31">E9-E8</f>
        <v>0.31711618387501517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59">
        <f>結果表!K7</f>
        <v>100.96244023860886</v>
      </c>
      <c r="K9" s="2577">
        <v>43252</v>
      </c>
      <c r="L9" s="2559">
        <f>結果表!I7</f>
        <v>100.70027885548876</v>
      </c>
      <c r="M9" s="52">
        <f t="shared" ref="M9" si="32">L9-L8</f>
        <v>0.10097370473552303</v>
      </c>
      <c r="N9" s="243"/>
      <c r="O9" s="542">
        <f t="shared" ref="O9" si="33">AVERAGE(L7:L9)</f>
        <v>100.56053554511924</v>
      </c>
      <c r="P9" s="359">
        <f t="shared" ref="P9" si="34">O9-O8</f>
        <v>0.20884309441088078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59">
        <f>結果表!Q7</f>
        <v>100.30346521956459</v>
      </c>
      <c r="W9" s="306" t="s">
        <v>506</v>
      </c>
      <c r="X9" s="308">
        <v>4.5999999999999996</v>
      </c>
    </row>
    <row r="10" spans="1:27">
      <c r="A10" s="2240">
        <v>43282</v>
      </c>
      <c r="B10" s="2559">
        <f>結果表!C8</f>
        <v>101.27833545377995</v>
      </c>
      <c r="C10" s="699">
        <f t="shared" ref="C10" si="38">B10-B9</f>
        <v>0.11353650881791566</v>
      </c>
      <c r="D10" s="243"/>
      <c r="E10" s="542">
        <f t="shared" ref="E10:E16" si="39">AVERAGE(B8:B10)</f>
        <v>101.13674763031054</v>
      </c>
      <c r="F10" s="359">
        <f t="shared" si="31"/>
        <v>0.21591868520708601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59">
        <f>結果表!K8</f>
        <v>101.07110280066314</v>
      </c>
      <c r="K10" s="2577">
        <v>43282</v>
      </c>
      <c r="L10" s="2559">
        <f>結果表!I8</f>
        <v>100.77520062846219</v>
      </c>
      <c r="M10" s="52">
        <f t="shared" ref="M10" si="41">L10-L9</f>
        <v>7.4921772973425504E-2</v>
      </c>
      <c r="N10" s="243"/>
      <c r="O10" s="542">
        <f t="shared" ref="O10" si="42">AVERAGE(L8:L10)</f>
        <v>100.69159487823474</v>
      </c>
      <c r="P10" s="359">
        <f t="shared" ref="P10" si="43">O10-O9</f>
        <v>0.13105933311550189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59">
        <f>結果表!Q8</f>
        <v>100.45083466153554</v>
      </c>
      <c r="W10" s="309" t="s">
        <v>507</v>
      </c>
      <c r="X10" s="1006">
        <f>SUM(X4:X9)</f>
        <v>100</v>
      </c>
    </row>
    <row r="11" spans="1:27">
      <c r="A11" s="2240">
        <v>43313</v>
      </c>
      <c r="B11" s="2559">
        <f>結果表!C9</f>
        <v>101.32898299997923</v>
      </c>
      <c r="C11" s="699">
        <f t="shared" ref="C11" si="47">B11-B10</f>
        <v>5.0647546199286353E-2</v>
      </c>
      <c r="D11" s="243"/>
      <c r="E11" s="542">
        <f t="shared" si="39"/>
        <v>101.2573724662404</v>
      </c>
      <c r="F11" s="359">
        <f t="shared" si="31"/>
        <v>0.12062483592985984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59">
        <f>結果表!K9</f>
        <v>101.17147026242483</v>
      </c>
      <c r="K11" s="2577">
        <v>43313</v>
      </c>
      <c r="L11" s="2559">
        <f>結果表!I9</f>
        <v>100.84207338650623</v>
      </c>
      <c r="M11" s="52">
        <f t="shared" ref="M11" si="48">L11-L10</f>
        <v>6.6872758044041802E-2</v>
      </c>
      <c r="N11" s="243"/>
      <c r="O11" s="542">
        <f t="shared" ref="O11" si="49">AVERAGE(L9:L11)</f>
        <v>100.77251762348573</v>
      </c>
      <c r="P11" s="359">
        <f t="shared" ref="P11" si="50">O11-O10</f>
        <v>8.0922745250987305E-2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59">
        <f>結果表!Q9</f>
        <v>100.62089519665</v>
      </c>
    </row>
    <row r="12" spans="1:27">
      <c r="A12" s="2240">
        <v>43344</v>
      </c>
      <c r="B12" s="2559">
        <f>結果表!C10</f>
        <v>101.32929175677319</v>
      </c>
      <c r="C12" s="699">
        <f t="shared" ref="C12" si="54">B12-B11</f>
        <v>3.0875679395592215E-4</v>
      </c>
      <c r="D12" s="243"/>
      <c r="E12" s="542">
        <f t="shared" si="39"/>
        <v>101.31220340351079</v>
      </c>
      <c r="F12" s="359">
        <f t="shared" si="31"/>
        <v>5.4830937270395452E-2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59">
        <f>結果表!K10</f>
        <v>101.25746947670051</v>
      </c>
      <c r="K12" s="2577">
        <v>43344</v>
      </c>
      <c r="L12" s="2559">
        <f>結果表!I10</f>
        <v>100.90303695480799</v>
      </c>
      <c r="M12" s="52">
        <f t="shared" ref="M12" si="55">L12-L11</f>
        <v>6.0963568301758642E-2</v>
      </c>
      <c r="N12" s="243"/>
      <c r="O12" s="542">
        <f t="shared" ref="O12" si="56">AVERAGE(L10:L12)</f>
        <v>100.84010365659213</v>
      </c>
      <c r="P12" s="359">
        <f t="shared" ref="P12" si="57">O12-O11</f>
        <v>6.7586033106408649E-2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59">
        <f>結果表!Q10</f>
        <v>100.81158365211793</v>
      </c>
    </row>
    <row r="13" spans="1:27">
      <c r="A13" s="2240">
        <v>43374</v>
      </c>
      <c r="B13" s="2559">
        <f>結果表!C11</f>
        <v>101.33816746505828</v>
      </c>
      <c r="C13" s="699">
        <f t="shared" ref="C13" si="61">B13-B12</f>
        <v>8.8757082850889901E-3</v>
      </c>
      <c r="D13" s="243"/>
      <c r="E13" s="542">
        <f t="shared" si="39"/>
        <v>101.33214740727023</v>
      </c>
      <c r="F13" s="359">
        <f t="shared" si="31"/>
        <v>1.9944003759434281E-2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59">
        <f>結果表!K11</f>
        <v>101.29532002922355</v>
      </c>
      <c r="K13" s="2577">
        <v>43374</v>
      </c>
      <c r="L13" s="2559">
        <f>結果表!I11</f>
        <v>101.00221039108091</v>
      </c>
      <c r="M13" s="699">
        <f t="shared" ref="M13" si="62">L13-L12</f>
        <v>9.9173436272920412E-2</v>
      </c>
      <c r="N13" s="243"/>
      <c r="O13" s="542">
        <f t="shared" ref="O13" si="63">AVERAGE(L11:L13)</f>
        <v>100.91577357746503</v>
      </c>
      <c r="P13" s="359">
        <f t="shared" ref="P13" si="64">O13-O12</f>
        <v>7.5669920872897478E-2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59">
        <f>結果表!Q11</f>
        <v>101.01184467928204</v>
      </c>
    </row>
    <row r="14" spans="1:27">
      <c r="A14" s="2240">
        <v>43405</v>
      </c>
      <c r="B14" s="2559">
        <f>結果表!C12</f>
        <v>101.25041817742039</v>
      </c>
      <c r="C14" s="699">
        <f t="shared" ref="C14" si="68">B14-B13</f>
        <v>-8.7749287637890916E-2</v>
      </c>
      <c r="D14" s="243"/>
      <c r="E14" s="542">
        <f t="shared" si="39"/>
        <v>101.30595913308395</v>
      </c>
      <c r="F14" s="359">
        <f t="shared" si="31"/>
        <v>-2.6188274186282001E-2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59">
        <f>結果表!K12</f>
        <v>101.25488249659894</v>
      </c>
      <c r="K14" s="2577">
        <v>43405</v>
      </c>
      <c r="L14" s="2559">
        <f>結果表!I12</f>
        <v>101.00327367798261</v>
      </c>
      <c r="M14" s="699">
        <f t="shared" ref="M14" si="69">L14-L13</f>
        <v>1.0632869016973245E-3</v>
      </c>
      <c r="N14" s="243"/>
      <c r="O14" s="542">
        <f t="shared" ref="O14" si="70">AVERAGE(L12:L14)</f>
        <v>100.96950700795715</v>
      </c>
      <c r="P14" s="359">
        <f t="shared" ref="P14" si="71">O14-O13</f>
        <v>5.3733430492115986E-2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59">
        <f>結果表!Q12</f>
        <v>101.16715906979027</v>
      </c>
    </row>
    <row r="15" spans="1:27">
      <c r="A15" s="2561">
        <v>43435</v>
      </c>
      <c r="B15" s="2559">
        <f>結果表!C13</f>
        <v>101.06240455195859</v>
      </c>
      <c r="C15" s="930">
        <f t="shared" ref="C15" si="75">B15-B14</f>
        <v>-0.18801362546179234</v>
      </c>
      <c r="D15" s="246"/>
      <c r="E15" s="551">
        <f t="shared" si="39"/>
        <v>101.21699673147909</v>
      </c>
      <c r="F15" s="544">
        <f t="shared" si="31"/>
        <v>-8.896240160486002E-2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59">
        <f>結果表!K13</f>
        <v>101.18101726314082</v>
      </c>
      <c r="K15" s="2588">
        <v>43435</v>
      </c>
      <c r="L15" s="2559">
        <f>結果表!I13</f>
        <v>100.88963741521916</v>
      </c>
      <c r="M15" s="930">
        <f t="shared" ref="M15" si="76">L15-L14</f>
        <v>-0.11363626276344974</v>
      </c>
      <c r="N15" s="246"/>
      <c r="O15" s="551">
        <f t="shared" ref="O15" si="77">AVERAGE(L13:L15)</f>
        <v>100.9650404947609</v>
      </c>
      <c r="P15" s="544">
        <f t="shared" ref="P15" si="78">O15-O14</f>
        <v>-4.4665131962489113E-3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59">
        <f>結果表!Q13</f>
        <v>101.25894681146029</v>
      </c>
    </row>
    <row r="16" spans="1:27">
      <c r="A16" s="2240">
        <v>43466</v>
      </c>
      <c r="B16" s="2558">
        <f>結果表!C14</f>
        <v>100.8469097916837</v>
      </c>
      <c r="C16" s="52">
        <f t="shared" ref="C16" si="82">B16-B15</f>
        <v>-0.21549476027489334</v>
      </c>
      <c r="D16" s="243">
        <f t="shared" ref="D16" si="83">ROUND((B16-B4)/B4*100,2)</f>
        <v>1.65</v>
      </c>
      <c r="E16" s="542">
        <f t="shared" si="39"/>
        <v>101.05324417368756</v>
      </c>
      <c r="F16" s="358">
        <f t="shared" si="31"/>
        <v>-0.16375255779152553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58">
        <f>結果表!K14</f>
        <v>101.1220353467581</v>
      </c>
      <c r="K16" s="2577">
        <v>43466</v>
      </c>
      <c r="L16" s="2558">
        <f>結果表!I14</f>
        <v>100.76569345440976</v>
      </c>
      <c r="M16" s="52">
        <f t="shared" ref="M16" si="84">L16-L15</f>
        <v>-0.12394396080939885</v>
      </c>
      <c r="N16" s="243">
        <f t="shared" ref="N16" si="85">ROUND((L16-L4)/L4*100,2)</f>
        <v>1.53</v>
      </c>
      <c r="O16" s="542">
        <f t="shared" ref="O16" si="86">AVERAGE(L14:L16)</f>
        <v>100.8862015158705</v>
      </c>
      <c r="P16" s="359">
        <f t="shared" ref="P16" si="87">O16-O15</f>
        <v>-7.88389788904027E-2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58">
        <f>結果表!Q14</f>
        <v>101.31908608885352</v>
      </c>
    </row>
    <row r="17" spans="1:20">
      <c r="A17" s="2240">
        <v>43497</v>
      </c>
      <c r="B17" s="2559">
        <f>結果表!C15</f>
        <v>100.65821757201184</v>
      </c>
      <c r="C17" s="52">
        <f t="shared" ref="C17" si="91">B17-B16</f>
        <v>-0.18869221967186434</v>
      </c>
      <c r="D17" s="243">
        <f t="shared" ref="D17" si="92">ROUND((B17-B5)/B5*100,2)</f>
        <v>0.93</v>
      </c>
      <c r="E17" s="542">
        <f t="shared" ref="E17" si="93">AVERAGE(B15:B17)</f>
        <v>100.85584397188471</v>
      </c>
      <c r="F17" s="358">
        <f t="shared" ref="F17" si="94">E17-E16</f>
        <v>-0.19740020180285001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59">
        <f>結果表!K15</f>
        <v>101.12422398538506</v>
      </c>
      <c r="K17" s="2577">
        <v>43497</v>
      </c>
      <c r="L17" s="2559">
        <f>結果表!I15</f>
        <v>100.6950966202549</v>
      </c>
      <c r="M17" s="52">
        <f t="shared" ref="M17" si="98">L17-L16</f>
        <v>-7.0596834154855514E-2</v>
      </c>
      <c r="N17" s="243">
        <f t="shared" ref="N17" si="99">ROUND((L17-L5)/L5*100,2)</f>
        <v>1.01</v>
      </c>
      <c r="O17" s="542">
        <f t="shared" ref="O17" si="100">AVERAGE(L15:L17)</f>
        <v>100.78347582996128</v>
      </c>
      <c r="P17" s="359">
        <f t="shared" ref="P17" si="101">O17-O16</f>
        <v>-0.10272568590922049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59">
        <f>結果表!Q15</f>
        <v>101.37935418987576</v>
      </c>
    </row>
    <row r="18" spans="1:20">
      <c r="A18" s="2240">
        <v>43525</v>
      </c>
      <c r="B18" s="2559">
        <f>結果表!C16</f>
        <v>100.49810268470488</v>
      </c>
      <c r="C18" s="52">
        <f t="shared" ref="C18" si="105">B18-B17</f>
        <v>-0.16011488730696044</v>
      </c>
      <c r="D18" s="243">
        <f t="shared" ref="D18" si="106">ROUND((B18-B6)/B6*100,2)</f>
        <v>0.28000000000000003</v>
      </c>
      <c r="E18" s="542">
        <f t="shared" ref="E18" si="107">AVERAGE(B16:B18)</f>
        <v>100.66774334946679</v>
      </c>
      <c r="F18" s="358">
        <f t="shared" ref="F18" si="108">E18-E17</f>
        <v>-0.18810062241792025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59">
        <f>結果表!K16</f>
        <v>101.18167742638813</v>
      </c>
      <c r="K18" s="2577">
        <v>43525</v>
      </c>
      <c r="L18" s="2559">
        <f>結果表!I16</f>
        <v>100.70222527981308</v>
      </c>
      <c r="M18" s="52">
        <f t="shared" ref="M18" si="112">L18-L17</f>
        <v>7.1286595581767642E-3</v>
      </c>
      <c r="N18" s="243">
        <f t="shared" ref="N18" si="113">ROUND((L18-L6)/L6*100,2)</f>
        <v>0.63</v>
      </c>
      <c r="O18" s="542">
        <f t="shared" ref="O18" si="114">AVERAGE(L16:L18)</f>
        <v>100.72100511815925</v>
      </c>
      <c r="P18" s="359">
        <f t="shared" ref="P18" si="115">O18-O17</f>
        <v>-6.2470711802021128E-2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59">
        <f>結果表!Q16</f>
        <v>101.45490681842489</v>
      </c>
    </row>
    <row r="19" spans="1:20">
      <c r="A19" s="2240">
        <v>43556</v>
      </c>
      <c r="B19" s="2559">
        <f>結果表!C17</f>
        <v>100.43229222896127</v>
      </c>
      <c r="C19" s="52">
        <f t="shared" ref="C19" si="119">B19-B18</f>
        <v>-6.5810455743601892E-2</v>
      </c>
      <c r="D19" s="243">
        <f t="shared" ref="D19" si="120">ROUND((B19-B7)/B7*100,2)</f>
        <v>-0.2</v>
      </c>
      <c r="E19" s="542">
        <f t="shared" ref="E19" si="121">AVERAGE(B17:B19)</f>
        <v>100.52953749522599</v>
      </c>
      <c r="F19" s="358">
        <f t="shared" ref="F19" si="122">E19-E18</f>
        <v>-0.13820585424079468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59">
        <f>結果表!K17</f>
        <v>101.312632570471</v>
      </c>
      <c r="K19" s="2577">
        <v>43556</v>
      </c>
      <c r="L19" s="2559">
        <f>結果表!I17</f>
        <v>100.86742512804442</v>
      </c>
      <c r="M19" s="52">
        <f t="shared" ref="M19" si="126">L19-L18</f>
        <v>0.16519984823133882</v>
      </c>
      <c r="N19" s="243">
        <f t="shared" ref="N19" si="127">ROUND((L19-L7)/L7*100,2)</f>
        <v>0.48</v>
      </c>
      <c r="O19" s="542">
        <f t="shared" ref="O19" si="128">AVERAGE(L17:L19)</f>
        <v>100.75491567603747</v>
      </c>
      <c r="P19" s="359">
        <f t="shared" ref="P19" si="129">O19-O18</f>
        <v>3.3910557878215286E-2</v>
      </c>
      <c r="Q19" s="360">
        <f t="shared" ref="Q19" si="130">IF(P19&lt;0,-1,1)</f>
        <v>1</v>
      </c>
      <c r="R19" s="361">
        <f t="shared" ref="R19" si="131">SUM(Q17:Q19)</f>
        <v>-1</v>
      </c>
      <c r="S19" s="362" t="str">
        <f t="shared" ref="S19" si="132">IF(R19=-3,"悪化 ",IF(R19=3,"改善 "," ---"))</f>
        <v xml:space="preserve"> ---</v>
      </c>
      <c r="T19" s="2559">
        <f>結果表!Q17</f>
        <v>101.56047957606245</v>
      </c>
    </row>
    <row r="20" spans="1:20">
      <c r="A20" s="2240">
        <v>43586</v>
      </c>
      <c r="B20" s="2559">
        <f>結果表!C18</f>
        <v>100.3606244381303</v>
      </c>
      <c r="C20" s="52">
        <f t="shared" ref="C20" si="133">B20-B19</f>
        <v>-7.1667790830971967E-2</v>
      </c>
      <c r="D20" s="243">
        <f t="shared" ref="D20" si="134">ROUND((B20-B8)/B8*100,2)</f>
        <v>-0.6</v>
      </c>
      <c r="E20" s="542">
        <f t="shared" ref="E20" si="135">AVERAGE(B18:B20)</f>
        <v>100.43033978393214</v>
      </c>
      <c r="F20" s="358">
        <f t="shared" ref="F20" si="136">E20-E19</f>
        <v>-9.919771129385424E-2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59">
        <f>結果表!K18</f>
        <v>101.48386943078297</v>
      </c>
      <c r="K20" s="2577">
        <v>43586</v>
      </c>
      <c r="L20" s="2559">
        <f>結果表!I18</f>
        <v>101.10993919381394</v>
      </c>
      <c r="M20" s="52">
        <f t="shared" ref="M20" si="140">L20-L19</f>
        <v>0.24251406576952661</v>
      </c>
      <c r="N20" s="243">
        <f t="shared" ref="N20" si="141">ROUND((L20-L8)/L8*100,2)</f>
        <v>0.51</v>
      </c>
      <c r="O20" s="542">
        <f t="shared" ref="O20" si="142">AVERAGE(L18:L20)</f>
        <v>100.89319653389047</v>
      </c>
      <c r="P20" s="359">
        <f t="shared" ref="P20" si="143">O20-O19</f>
        <v>0.13828085785300459</v>
      </c>
      <c r="Q20" s="360">
        <f t="shared" ref="Q20" si="144">IF(P20&lt;0,-1,1)</f>
        <v>1</v>
      </c>
      <c r="R20" s="361">
        <f t="shared" ref="R20" si="145">SUM(Q18:Q20)</f>
        <v>1</v>
      </c>
      <c r="S20" s="362" t="str">
        <f t="shared" ref="S20" si="146">IF(R20=-3,"悪化 ",IF(R20=3,"改善 "," ---"))</f>
        <v xml:space="preserve"> ---</v>
      </c>
      <c r="T20" s="2559">
        <f>結果表!Q18</f>
        <v>101.69265296198219</v>
      </c>
    </row>
    <row r="21" spans="1:20">
      <c r="A21" s="2240">
        <v>43617</v>
      </c>
      <c r="B21" s="2559">
        <f>結果表!C19</f>
        <v>100.21342001444636</v>
      </c>
      <c r="C21" s="52">
        <f t="shared" ref="C21" si="147">B21-B20</f>
        <v>-0.14720442368394515</v>
      </c>
      <c r="D21" s="243">
        <f t="shared" ref="D21" si="148">ROUND((B21-B9)/B9*100,2)</f>
        <v>-0.94</v>
      </c>
      <c r="E21" s="542">
        <f t="shared" ref="E21" si="149">AVERAGE(B19:B21)</f>
        <v>100.33544556051264</v>
      </c>
      <c r="F21" s="358">
        <f t="shared" ref="F21" si="150">E21-E20</f>
        <v>-9.48942234195016E-2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59">
        <f>結果表!K19</f>
        <v>101.62868884721429</v>
      </c>
      <c r="K21" s="2577">
        <v>43617</v>
      </c>
      <c r="L21" s="2559">
        <f>結果表!I19</f>
        <v>101.29681912302746</v>
      </c>
      <c r="M21" s="52">
        <f t="shared" ref="M21" si="154">L21-L20</f>
        <v>0.18687992921351793</v>
      </c>
      <c r="N21" s="243">
        <f t="shared" ref="N21" si="155">ROUND((L21-L9)/L9*100,2)</f>
        <v>0.59</v>
      </c>
      <c r="O21" s="542">
        <f t="shared" ref="O21" si="156">AVERAGE(L19:L21)</f>
        <v>101.0913944816286</v>
      </c>
      <c r="P21" s="359">
        <f t="shared" ref="P21" si="157">O21-O20</f>
        <v>0.19819794773812305</v>
      </c>
      <c r="Q21" s="360">
        <f t="shared" ref="Q21" si="158">IF(P21&lt;0,-1,1)</f>
        <v>1</v>
      </c>
      <c r="R21" s="361">
        <f t="shared" ref="R21" si="159">SUM(Q19:Q21)</f>
        <v>3</v>
      </c>
      <c r="S21" s="362" t="str">
        <f t="shared" ref="S21" si="160">IF(R21=-3,"悪化 ",IF(R21=3,"改善 "," ---"))</f>
        <v xml:space="preserve">改善 </v>
      </c>
      <c r="T21" s="2559">
        <f>結果表!Q19</f>
        <v>101.8102158653484</v>
      </c>
    </row>
    <row r="22" spans="1:20">
      <c r="A22" s="2240">
        <v>43647</v>
      </c>
      <c r="B22" s="2559">
        <f>結果表!C20</f>
        <v>99.916188471448734</v>
      </c>
      <c r="C22" s="52">
        <f t="shared" ref="C22" si="161">B22-B21</f>
        <v>-0.297231542997622</v>
      </c>
      <c r="D22" s="243">
        <f t="shared" ref="D22" si="162">ROUND((B22-B10)/B10*100,2)</f>
        <v>-1.34</v>
      </c>
      <c r="E22" s="542">
        <f t="shared" ref="E22" si="163">AVERAGE(B20:B22)</f>
        <v>100.16341097467513</v>
      </c>
      <c r="F22" s="358">
        <f t="shared" ref="F22" si="164">E22-E21</f>
        <v>-0.1720345858375083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59">
        <f>結果表!K20</f>
        <v>101.68769498112196</v>
      </c>
      <c r="K22" s="2577">
        <v>43647</v>
      </c>
      <c r="L22" s="2559">
        <f>結果表!I20</f>
        <v>101.24443743356001</v>
      </c>
      <c r="M22" s="52">
        <f t="shared" ref="M22" si="168">L22-L21</f>
        <v>-5.2381689467452475E-2</v>
      </c>
      <c r="N22" s="243">
        <f t="shared" ref="N22" si="169">ROUND((L22-L10)/L10*100,2)</f>
        <v>0.47</v>
      </c>
      <c r="O22" s="542">
        <f t="shared" ref="O22" si="170">AVERAGE(L20:L22)</f>
        <v>101.21706525013381</v>
      </c>
      <c r="P22" s="359">
        <f t="shared" ref="P22" si="171">O22-O21</f>
        <v>0.1256707685052163</v>
      </c>
      <c r="Q22" s="360">
        <f t="shared" ref="Q22" si="172">IF(P22&lt;0,-1,1)</f>
        <v>1</v>
      </c>
      <c r="R22" s="361">
        <f t="shared" ref="R22" si="173">SUM(Q20:Q22)</f>
        <v>3</v>
      </c>
      <c r="S22" s="362" t="str">
        <f t="shared" ref="S22" si="174">IF(R22=-3,"悪化 ",IF(R22=3,"改善 "," ---"))</f>
        <v xml:space="preserve">改善 </v>
      </c>
      <c r="T22" s="2559">
        <f>結果表!Q20</f>
        <v>101.88133696848908</v>
      </c>
    </row>
    <row r="23" spans="1:20">
      <c r="A23" s="2240">
        <v>43678</v>
      </c>
      <c r="B23" s="2559">
        <f>結果表!C21</f>
        <v>99.63281297397991</v>
      </c>
      <c r="C23" s="52">
        <f t="shared" ref="C23" si="175">B23-B22</f>
        <v>-0.28337549746882473</v>
      </c>
      <c r="D23" s="243">
        <f t="shared" ref="D23" si="176">ROUND((B23-B11)/B11*100,2)</f>
        <v>-1.67</v>
      </c>
      <c r="E23" s="542">
        <f t="shared" ref="E23" si="177">AVERAGE(B21:B23)</f>
        <v>99.920807153291662</v>
      </c>
      <c r="F23" s="358">
        <f t="shared" ref="F23" si="178">E23-E22</f>
        <v>-0.2426038213834687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59">
        <f>結果表!K21</f>
        <v>101.61479024026484</v>
      </c>
      <c r="K23" s="2577">
        <v>43678</v>
      </c>
      <c r="L23" s="2559">
        <f>結果表!I21</f>
        <v>101.04455590485672</v>
      </c>
      <c r="M23" s="52">
        <f t="shared" ref="M23" si="182">L23-L22</f>
        <v>-0.1998815287032869</v>
      </c>
      <c r="N23" s="243">
        <f t="shared" ref="N23" si="183">ROUND((L23-L11)/L11*100,2)</f>
        <v>0.2</v>
      </c>
      <c r="O23" s="542">
        <f t="shared" ref="O23" si="184">AVERAGE(L21:L23)</f>
        <v>101.19527082048141</v>
      </c>
      <c r="P23" s="359">
        <f t="shared" ref="P23" si="185">O23-O22</f>
        <v>-2.1794429652402414E-2</v>
      </c>
      <c r="Q23" s="360">
        <f t="shared" ref="Q23" si="186">IF(P23&lt;0,-1,1)</f>
        <v>-1</v>
      </c>
      <c r="R23" s="361">
        <f t="shared" ref="R23" si="187">SUM(Q21:Q23)</f>
        <v>1</v>
      </c>
      <c r="S23" s="362" t="str">
        <f t="shared" ref="S23" si="188">IF(R23=-3,"悪化 ",IF(R23=3,"改善 "," ---"))</f>
        <v xml:space="preserve"> ---</v>
      </c>
      <c r="T23" s="2559">
        <f>結果表!Q21</f>
        <v>101.87867000102634</v>
      </c>
    </row>
    <row r="24" spans="1:20">
      <c r="A24" s="2240">
        <v>43709</v>
      </c>
      <c r="B24" s="2559">
        <f>結果表!C22</f>
        <v>99.47009477947573</v>
      </c>
      <c r="C24" s="52">
        <f t="shared" ref="C24" si="189">B24-B23</f>
        <v>-0.16271819450417979</v>
      </c>
      <c r="D24" s="243">
        <f t="shared" ref="D24" si="190">ROUND((B24-B12)/B12*100,2)</f>
        <v>-1.83</v>
      </c>
      <c r="E24" s="542">
        <f t="shared" ref="E24" si="191">AVERAGE(B22:B24)</f>
        <v>99.673032074968134</v>
      </c>
      <c r="F24" s="358">
        <f t="shared" ref="F24" si="192">E24-E23</f>
        <v>-0.24777507832352796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59">
        <f>結果表!K22</f>
        <v>101.47200691426185</v>
      </c>
      <c r="K24" s="2577">
        <v>43709</v>
      </c>
      <c r="L24" s="2559">
        <f>結果表!I22</f>
        <v>100.77152953166224</v>
      </c>
      <c r="M24" s="52">
        <f t="shared" ref="M24" si="196">L24-L23</f>
        <v>-0.27302637319448309</v>
      </c>
      <c r="N24" s="243">
        <f t="shared" ref="N24" si="197">ROUND((L24-L12)/L12*100,2)</f>
        <v>-0.13</v>
      </c>
      <c r="O24" s="542">
        <f t="shared" ref="O24" si="198">AVERAGE(L22:L24)</f>
        <v>101.02017429002632</v>
      </c>
      <c r="P24" s="359">
        <f t="shared" ref="P24" si="199">O24-O23</f>
        <v>-0.1750965304550931</v>
      </c>
      <c r="Q24" s="360">
        <f t="shared" ref="Q24" si="200">IF(P24&lt;0,-1,1)</f>
        <v>-1</v>
      </c>
      <c r="R24" s="361">
        <f t="shared" ref="R24" si="201">SUM(Q22:Q24)</f>
        <v>-1</v>
      </c>
      <c r="S24" s="362" t="str">
        <f t="shared" ref="S24" si="202">IF(R24=-3,"悪化 ",IF(R24=3,"改善 "," ---"))</f>
        <v xml:space="preserve"> ---</v>
      </c>
      <c r="T24" s="2559">
        <f>結果表!Q22</f>
        <v>101.80809427118176</v>
      </c>
    </row>
    <row r="25" spans="1:20">
      <c r="A25" s="2240">
        <v>43739</v>
      </c>
      <c r="B25" s="2559">
        <f>結果表!C23</f>
        <v>99.30874263999992</v>
      </c>
      <c r="C25" s="52">
        <f t="shared" ref="C25" si="203">B25-B24</f>
        <v>-0.16135213947580951</v>
      </c>
      <c r="D25" s="243">
        <f t="shared" ref="D25" si="204">ROUND((B25-B13)/B13*100,2)</f>
        <v>-2</v>
      </c>
      <c r="E25" s="542">
        <f t="shared" ref="E25" si="205">AVERAGE(B23:B25)</f>
        <v>99.470550131151853</v>
      </c>
      <c r="F25" s="358">
        <f t="shared" ref="F25" si="206">E25-E24</f>
        <v>-0.20248194381628082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59">
        <f>結果表!K23</f>
        <v>101.27095014984511</v>
      </c>
      <c r="K25" s="2577">
        <v>43739</v>
      </c>
      <c r="L25" s="2559">
        <f>結果表!I23</f>
        <v>100.37903633529841</v>
      </c>
      <c r="M25" s="52">
        <f t="shared" ref="M25" si="210">L25-L24</f>
        <v>-0.39249319636383007</v>
      </c>
      <c r="N25" s="243">
        <f t="shared" ref="N25" si="211">ROUND((L25-L13)/L13*100,2)</f>
        <v>-0.62</v>
      </c>
      <c r="O25" s="542">
        <f t="shared" ref="O25" si="212">AVERAGE(L23:L25)</f>
        <v>100.73170725727245</v>
      </c>
      <c r="P25" s="359">
        <f t="shared" ref="P25" si="213">O25-O24</f>
        <v>-0.28846703275387142</v>
      </c>
      <c r="Q25" s="360">
        <f t="shared" ref="Q25" si="214">IF(P25&lt;0,-1,1)</f>
        <v>-1</v>
      </c>
      <c r="R25" s="361">
        <f t="shared" ref="R25" si="215">SUM(Q23:Q25)</f>
        <v>-3</v>
      </c>
      <c r="S25" s="362" t="str">
        <f t="shared" ref="S25" si="216">IF(R25=-3,"悪化 ",IF(R25=3,"改善 "," ---"))</f>
        <v xml:space="preserve">悪化 </v>
      </c>
      <c r="T25" s="2559">
        <f>結果表!Q23</f>
        <v>101.66501315891031</v>
      </c>
    </row>
    <row r="26" spans="1:20">
      <c r="A26" s="2240">
        <v>43770</v>
      </c>
      <c r="B26" s="2559">
        <f>結果表!C24</f>
        <v>99.120752421171673</v>
      </c>
      <c r="C26" s="52">
        <f t="shared" ref="C26" si="217">B26-B25</f>
        <v>-0.18799021882824718</v>
      </c>
      <c r="D26" s="243">
        <f t="shared" ref="D26" si="218">ROUND((B26-B14)/B14*100,2)</f>
        <v>-2.1</v>
      </c>
      <c r="E26" s="542">
        <f t="shared" ref="E26" si="219">AVERAGE(B24:B26)</f>
        <v>99.299863280215774</v>
      </c>
      <c r="F26" s="358">
        <f t="shared" ref="F26" si="220">E26-E25</f>
        <v>-0.17068685093607883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59">
        <f>結果表!K24</f>
        <v>101.02105238955326</v>
      </c>
      <c r="K26" s="2577">
        <v>43770</v>
      </c>
      <c r="L26" s="2559">
        <f>結果表!I24</f>
        <v>99.909645719553225</v>
      </c>
      <c r="M26" s="52">
        <f t="shared" ref="M26" si="224">L26-L25</f>
        <v>-0.46939061574518348</v>
      </c>
      <c r="N26" s="243">
        <f t="shared" ref="N26" si="225">ROUND((L26-L14)/L14*100,2)</f>
        <v>-1.08</v>
      </c>
      <c r="O26" s="542">
        <f t="shared" ref="O26" si="226">AVERAGE(L24:L26)</f>
        <v>100.35340386217131</v>
      </c>
      <c r="P26" s="359">
        <f t="shared" ref="P26" si="227">O26-O25</f>
        <v>-0.37830339510114186</v>
      </c>
      <c r="Q26" s="360">
        <f t="shared" ref="Q26" si="228">IF(P26&lt;0,-1,1)</f>
        <v>-1</v>
      </c>
      <c r="R26" s="361">
        <f t="shared" ref="R26" si="229">SUM(Q24:Q26)</f>
        <v>-3</v>
      </c>
      <c r="S26" s="362" t="str">
        <f t="shared" ref="S26" si="230">IF(R26=-3,"悪化 ",IF(R26=3,"改善 "," ---"))</f>
        <v xml:space="preserve">悪化 </v>
      </c>
      <c r="T26" s="2559">
        <f>結果表!Q24</f>
        <v>101.44964408786029</v>
      </c>
    </row>
    <row r="27" spans="1:20">
      <c r="A27" s="2240">
        <v>43800</v>
      </c>
      <c r="B27" s="2560">
        <f>結果表!C25</f>
        <v>98.855593896054927</v>
      </c>
      <c r="C27" s="52">
        <f t="shared" ref="C27:C28" si="231">B27-B26</f>
        <v>-0.26515852511674609</v>
      </c>
      <c r="D27" s="243">
        <f t="shared" ref="D27:D28" si="232">ROUND((B27-B15)/B15*100,2)</f>
        <v>-2.1800000000000002</v>
      </c>
      <c r="E27" s="542">
        <f t="shared" ref="E27:E28" si="233">AVERAGE(B25:B27)</f>
        <v>99.095029652408854</v>
      </c>
      <c r="F27" s="358">
        <f t="shared" ref="F27:F28" si="234">E27-E26</f>
        <v>-0.20483362780692005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60">
        <f>結果表!K25</f>
        <v>100.69212658885141</v>
      </c>
      <c r="K27" s="2577">
        <v>43800</v>
      </c>
      <c r="L27" s="2560">
        <f>結果表!I25</f>
        <v>99.357519577297381</v>
      </c>
      <c r="M27" s="52">
        <f t="shared" ref="M27:M28" si="238">L27-L26</f>
        <v>-0.55212614225584389</v>
      </c>
      <c r="N27" s="243">
        <f t="shared" ref="N27:N28" si="239">ROUND((L27-L15)/L15*100,2)</f>
        <v>-1.52</v>
      </c>
      <c r="O27" s="542">
        <f t="shared" ref="O27:O28" si="240">AVERAGE(L25:L27)</f>
        <v>99.882067210716329</v>
      </c>
      <c r="P27" s="359">
        <f t="shared" ref="P27:P28" si="241">O27-O26</f>
        <v>-0.47133665145497616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60">
        <f>結果表!Q25</f>
        <v>101.13694261356972</v>
      </c>
    </row>
    <row r="28" spans="1:20">
      <c r="A28" s="2239">
        <v>43831</v>
      </c>
      <c r="B28" s="2559">
        <f>結果表!C26</f>
        <v>98.462004005401084</v>
      </c>
      <c r="C28" s="547">
        <f t="shared" si="231"/>
        <v>-0.39358989065384264</v>
      </c>
      <c r="D28" s="245">
        <f t="shared" si="232"/>
        <v>-2.36</v>
      </c>
      <c r="E28" s="548">
        <f t="shared" si="233"/>
        <v>98.81278344087589</v>
      </c>
      <c r="F28" s="553">
        <f t="shared" si="234"/>
        <v>-0.28224621153296425</v>
      </c>
      <c r="G28" s="549">
        <f t="shared" si="235"/>
        <v>-1</v>
      </c>
      <c r="H28" s="554">
        <f t="shared" si="236"/>
        <v>-3</v>
      </c>
      <c r="I28" s="2556" t="str">
        <f t="shared" si="237"/>
        <v xml:space="preserve">悪化 </v>
      </c>
      <c r="J28" s="2559">
        <f>結果表!K26</f>
        <v>100.21261018290741</v>
      </c>
      <c r="K28" s="2587">
        <v>43831</v>
      </c>
      <c r="L28" s="2559">
        <f>結果表!I26</f>
        <v>98.6751600075185</v>
      </c>
      <c r="M28" s="547">
        <f t="shared" si="238"/>
        <v>-0.68235956977888179</v>
      </c>
      <c r="N28" s="245">
        <f t="shared" si="239"/>
        <v>-2.0699999999999998</v>
      </c>
      <c r="O28" s="548">
        <f t="shared" si="240"/>
        <v>99.314108434789702</v>
      </c>
      <c r="P28" s="553">
        <f t="shared" si="241"/>
        <v>-0.56795877592662691</v>
      </c>
      <c r="Q28" s="549">
        <f t="shared" si="242"/>
        <v>-1</v>
      </c>
      <c r="R28" s="554">
        <f t="shared" si="243"/>
        <v>-3</v>
      </c>
      <c r="S28" s="2556" t="str">
        <f t="shared" si="244"/>
        <v xml:space="preserve">悪化 </v>
      </c>
      <c r="T28" s="2559">
        <f>結果表!Q26</f>
        <v>100.65376057404434</v>
      </c>
    </row>
    <row r="29" spans="1:20">
      <c r="A29" s="2240">
        <v>43862</v>
      </c>
      <c r="B29" s="2559">
        <f>結果表!C27</f>
        <v>97.968544685978785</v>
      </c>
      <c r="C29" s="52">
        <f t="shared" ref="C29" si="245">B29-B28</f>
        <v>-0.49345931942229981</v>
      </c>
      <c r="D29" s="243">
        <f t="shared" ref="D29" si="246">ROUND((B29-B17)/B17*100,2)</f>
        <v>-2.67</v>
      </c>
      <c r="E29" s="542">
        <f t="shared" ref="E29" si="247">AVERAGE(B27:B29)</f>
        <v>98.428714195811594</v>
      </c>
      <c r="F29" s="359">
        <f t="shared" ref="F29" si="248">E29-E28</f>
        <v>-0.38406924506429618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59">
        <f>結果表!K27</f>
        <v>99.553693038984093</v>
      </c>
      <c r="K29" s="2577">
        <v>43862</v>
      </c>
      <c r="L29" s="2559">
        <f>結果表!I27</f>
        <v>97.882900832230007</v>
      </c>
      <c r="M29" s="52">
        <f t="shared" ref="M29" si="252">L29-L28</f>
        <v>-0.79225917528849266</v>
      </c>
      <c r="N29" s="243">
        <f t="shared" ref="N29" si="253">ROUND((L29-L17)/L17*100,2)</f>
        <v>-2.79</v>
      </c>
      <c r="O29" s="542">
        <f t="shared" ref="O29" si="254">AVERAGE(L27:L29)</f>
        <v>98.638526805681963</v>
      </c>
      <c r="P29" s="359">
        <f t="shared" ref="P29" si="255">O29-O28</f>
        <v>-0.67558162910773945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59">
        <f>結果表!Q27</f>
        <v>99.994186157856618</v>
      </c>
    </row>
    <row r="30" spans="1:20">
      <c r="A30" s="2240">
        <v>43891</v>
      </c>
      <c r="B30" s="2559">
        <f>結果表!C28</f>
        <v>97.413086579786494</v>
      </c>
      <c r="C30" s="52">
        <f t="shared" ref="C30" si="259">B30-B29</f>
        <v>-0.5554581061922903</v>
      </c>
      <c r="D30" s="243">
        <f t="shared" ref="D30" si="260">ROUND((B30-B18)/B18*100,2)</f>
        <v>-3.07</v>
      </c>
      <c r="E30" s="542">
        <f t="shared" ref="E30" si="261">AVERAGE(B28:B30)</f>
        <v>97.947878423722116</v>
      </c>
      <c r="F30" s="359">
        <f t="shared" ref="F30" si="262">E30-E29</f>
        <v>-0.48083577208947759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59">
        <f>結果表!K28</f>
        <v>98.746127339020958</v>
      </c>
      <c r="K30" s="2577">
        <v>43891</v>
      </c>
      <c r="L30" s="2559">
        <f>結果表!I28</f>
        <v>97.012717156267911</v>
      </c>
      <c r="M30" s="52">
        <f t="shared" ref="M30" si="266">L30-L29</f>
        <v>-0.870183675962096</v>
      </c>
      <c r="N30" s="243">
        <f t="shared" ref="N30" si="267">ROUND((L30-L18)/L18*100,2)</f>
        <v>-3.66</v>
      </c>
      <c r="O30" s="542">
        <f t="shared" ref="O30" si="268">AVERAGE(L28:L30)</f>
        <v>97.856925998672139</v>
      </c>
      <c r="P30" s="359">
        <f t="shared" ref="P30" si="269">O30-O29</f>
        <v>-0.78160080700982348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59">
        <f>結果表!Q28</f>
        <v>99.167745853739859</v>
      </c>
    </row>
    <row r="31" spans="1:20">
      <c r="A31" s="2240">
        <v>43922</v>
      </c>
      <c r="B31" s="2559">
        <f>結果表!C29</f>
        <v>96.87177560264513</v>
      </c>
      <c r="C31" s="52">
        <f t="shared" ref="C31" si="273">B31-B30</f>
        <v>-0.54131097714136445</v>
      </c>
      <c r="D31" s="243">
        <f t="shared" ref="D31" si="274">ROUND((B31-B19)/B19*100,2)</f>
        <v>-3.55</v>
      </c>
      <c r="E31" s="542">
        <f t="shared" ref="E31" si="275">AVERAGE(B29:B31)</f>
        <v>97.417802289470146</v>
      </c>
      <c r="F31" s="359">
        <f t="shared" ref="F31" si="276">E31-E30</f>
        <v>-0.53007613425197064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59">
        <f>結果表!K29</f>
        <v>97.842472284181625</v>
      </c>
      <c r="K31" s="2577">
        <v>43922</v>
      </c>
      <c r="L31" s="2559">
        <f>結果表!I29</f>
        <v>96.193659127430763</v>
      </c>
      <c r="M31" s="52">
        <f t="shared" ref="M31" si="280">L31-L30</f>
        <v>-0.81905802883714784</v>
      </c>
      <c r="N31" s="243">
        <f t="shared" ref="N31" si="281">ROUND((L31-L19)/L19*100,2)</f>
        <v>-4.63</v>
      </c>
      <c r="O31" s="542">
        <f t="shared" ref="O31" si="282">AVERAGE(L29:L31)</f>
        <v>97.029759038642894</v>
      </c>
      <c r="P31" s="359">
        <f t="shared" ref="P31" si="283">O31-O30</f>
        <v>-0.8271669600292455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59">
        <f>結果表!Q29</f>
        <v>98.253201307003863</v>
      </c>
    </row>
    <row r="32" spans="1:20">
      <c r="A32" s="2240">
        <v>43952</v>
      </c>
      <c r="B32" s="2559">
        <f>結果表!C30</f>
        <v>96.529738609479523</v>
      </c>
      <c r="C32" s="52">
        <f t="shared" ref="C32" si="287">B32-B31</f>
        <v>-0.34203699316560687</v>
      </c>
      <c r="D32" s="243">
        <f t="shared" ref="D32" si="288">ROUND((B32-B20)/B20*100,2)</f>
        <v>-3.82</v>
      </c>
      <c r="E32" s="542">
        <f t="shared" ref="E32" si="289">AVERAGE(B30:B32)</f>
        <v>96.938200263970387</v>
      </c>
      <c r="F32" s="359">
        <f t="shared" ref="F32" si="290">E32-E31</f>
        <v>-0.47960202549975861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59">
        <f>結果表!K30</f>
        <v>97.093965093737651</v>
      </c>
      <c r="K32" s="2577">
        <v>43952</v>
      </c>
      <c r="L32" s="2559">
        <f>結果表!I30</f>
        <v>95.693987265394981</v>
      </c>
      <c r="M32" s="52">
        <f t="shared" ref="M32" si="294">L32-L31</f>
        <v>-0.49967186203578251</v>
      </c>
      <c r="N32" s="243">
        <f t="shared" ref="N32" si="295">ROUND((L32-L20)/L20*100,2)</f>
        <v>-5.36</v>
      </c>
      <c r="O32" s="542">
        <f t="shared" ref="O32" si="296">AVERAGE(L30:L32)</f>
        <v>96.300121183031209</v>
      </c>
      <c r="P32" s="359">
        <f t="shared" ref="P32" si="297">O32-O31</f>
        <v>-0.72963785561168493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59">
        <f>結果表!Q30</f>
        <v>97.432399820348991</v>
      </c>
    </row>
    <row r="33" spans="1:30">
      <c r="A33" s="2240">
        <v>43983</v>
      </c>
      <c r="B33" s="2559">
        <f>結果表!C31</f>
        <v>96.500322537198201</v>
      </c>
      <c r="C33" s="52">
        <f t="shared" ref="C33" si="301">B33-B32</f>
        <v>-2.9416072281321703E-2</v>
      </c>
      <c r="D33" s="243">
        <f t="shared" ref="D33" si="302">ROUND((B33-B21)/B21*100,2)</f>
        <v>-3.71</v>
      </c>
      <c r="E33" s="542">
        <f t="shared" ref="E33" si="303">AVERAGE(B31:B33)</f>
        <v>96.633945583107618</v>
      </c>
      <c r="F33" s="359">
        <f t="shared" ref="F33" si="304">E33-E32</f>
        <v>-0.30425468086276908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59">
        <f>結果表!K31</f>
        <v>96.638461858058349</v>
      </c>
      <c r="K33" s="2577">
        <v>43983</v>
      </c>
      <c r="L33" s="2559">
        <f>結果表!I31</f>
        <v>95.656204858871291</v>
      </c>
      <c r="M33" s="52">
        <f t="shared" ref="M33" si="308">L33-L32</f>
        <v>-3.778240652368936E-2</v>
      </c>
      <c r="N33" s="243">
        <f t="shared" ref="N33" si="309">ROUND((L33-L21)/L21*100,2)</f>
        <v>-5.57</v>
      </c>
      <c r="O33" s="542">
        <f t="shared" ref="O33" si="310">AVERAGE(L31:L33)</f>
        <v>95.847950417232326</v>
      </c>
      <c r="P33" s="359">
        <f t="shared" ref="P33" si="311">O33-O32</f>
        <v>-0.45217076579888271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59">
        <f>結果表!Q31</f>
        <v>96.849154269330569</v>
      </c>
    </row>
    <row r="34" spans="1:30">
      <c r="A34" s="2240">
        <v>44013</v>
      </c>
      <c r="B34" s="2559">
        <f>結果表!C32</f>
        <v>96.740775873448882</v>
      </c>
      <c r="C34" s="52">
        <f t="shared" ref="C34" si="315">B34-B33</f>
        <v>0.2404533362506811</v>
      </c>
      <c r="D34" s="243">
        <f t="shared" ref="D34" si="316">ROUND((B34-B22)/B22*100,2)</f>
        <v>-3.18</v>
      </c>
      <c r="E34" s="542">
        <f t="shared" ref="E34" si="317">AVERAGE(B32:B34)</f>
        <v>96.590279006708855</v>
      </c>
      <c r="F34" s="359">
        <f t="shared" ref="F34" si="318">E34-E33</f>
        <v>-4.3666576398763368E-2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59">
        <f>結果表!K32</f>
        <v>96.506927388600488</v>
      </c>
      <c r="K34" s="2577">
        <v>44013</v>
      </c>
      <c r="L34" s="2559">
        <f>結果表!I32</f>
        <v>95.987805450154141</v>
      </c>
      <c r="M34" s="52">
        <f t="shared" ref="M34" si="322">L34-L33</f>
        <v>0.33160059128285013</v>
      </c>
      <c r="N34" s="243">
        <f t="shared" ref="N34" si="323">ROUND((L34-L22)/L22*100,2)</f>
        <v>-5.19</v>
      </c>
      <c r="O34" s="542">
        <f t="shared" ref="O34" si="324">AVERAGE(L32:L34)</f>
        <v>95.779332524806804</v>
      </c>
      <c r="P34" s="359">
        <f t="shared" ref="P34" si="325">O34-O33</f>
        <v>-6.8617892425521632E-2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59">
        <f>結果表!Q32</f>
        <v>96.562346378244243</v>
      </c>
      <c r="W34" s="488"/>
      <c r="X34" s="310"/>
      <c r="Y34" s="310"/>
      <c r="Z34" s="310"/>
      <c r="AA34" s="310"/>
      <c r="AB34" s="1044">
        <f>'12関西CLI府県寄与'!G102</f>
        <v>45658</v>
      </c>
      <c r="AC34" s="310"/>
    </row>
    <row r="35" spans="1:30">
      <c r="A35" s="2240">
        <v>44044</v>
      </c>
      <c r="B35" s="2559">
        <f>結果表!C33</f>
        <v>97.186730718020314</v>
      </c>
      <c r="C35" s="52">
        <f t="shared" ref="C35" si="329">B35-B34</f>
        <v>0.44595484457143186</v>
      </c>
      <c r="D35" s="243">
        <f t="shared" ref="D35" si="330">ROUND((B35-B23)/B23*100,2)</f>
        <v>-2.46</v>
      </c>
      <c r="E35" s="542">
        <f t="shared" ref="E35" si="331">AVERAGE(B33:B35)</f>
        <v>96.809276376222456</v>
      </c>
      <c r="F35" s="359">
        <f t="shared" ref="F35" si="332">E35-E34</f>
        <v>0.21899736951360183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59">
        <f>結果表!K33</f>
        <v>96.639111816119481</v>
      </c>
      <c r="K35" s="2577">
        <v>44044</v>
      </c>
      <c r="L35" s="2559">
        <f>結果表!I33</f>
        <v>96.568247336116926</v>
      </c>
      <c r="M35" s="52">
        <f t="shared" ref="M35" si="336">L35-L34</f>
        <v>0.58044188596278445</v>
      </c>
      <c r="N35" s="243">
        <f t="shared" ref="N35" si="337">ROUND((L35-L23)/L23*100,2)</f>
        <v>-4.43</v>
      </c>
      <c r="O35" s="542">
        <f t="shared" ref="O35" si="338">AVERAGE(L33:L35)</f>
        <v>96.070752548380781</v>
      </c>
      <c r="P35" s="359">
        <f t="shared" ref="P35" si="339">O35-O34</f>
        <v>0.29142002357397701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59">
        <f>結果表!Q33</f>
        <v>96.543024014304947</v>
      </c>
      <c r="W35" s="2831" t="s">
        <v>522</v>
      </c>
      <c r="X35" s="2832"/>
      <c r="Y35" s="2832"/>
      <c r="Z35" s="2832"/>
      <c r="AA35" s="2832"/>
      <c r="AB35" s="2832"/>
      <c r="AC35" s="2833"/>
      <c r="AD35" s="17"/>
    </row>
    <row r="36" spans="1:30">
      <c r="A36" s="2240">
        <v>44075</v>
      </c>
      <c r="B36" s="2559">
        <f>結果表!C34</f>
        <v>97.779343292122903</v>
      </c>
      <c r="C36" s="52">
        <f t="shared" ref="C36" si="343">B36-B35</f>
        <v>0.5926125741025885</v>
      </c>
      <c r="D36" s="243">
        <f t="shared" ref="D36" si="344">ROUND((B36-B24)/B24*100,2)</f>
        <v>-1.7</v>
      </c>
      <c r="E36" s="542">
        <f t="shared" ref="E36" si="345">AVERAGE(B34:B36)</f>
        <v>97.235616627864033</v>
      </c>
      <c r="F36" s="359">
        <f t="shared" ref="F36" si="346">E36-E35</f>
        <v>0.42634025164157663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59">
        <f>結果表!K34</f>
        <v>96.927308329138242</v>
      </c>
      <c r="K36" s="2577">
        <v>44075</v>
      </c>
      <c r="L36" s="2559">
        <f>結果表!I34</f>
        <v>97.338577668798862</v>
      </c>
      <c r="M36" s="52">
        <f t="shared" ref="M36" si="350">L36-L35</f>
        <v>0.77033033268193662</v>
      </c>
      <c r="N36" s="243">
        <f t="shared" ref="N36" si="351">ROUND((L36-L24)/L24*100,2)</f>
        <v>-3.41</v>
      </c>
      <c r="O36" s="542">
        <f t="shared" ref="O36" si="352">AVERAGE(L34:L36)</f>
        <v>96.631543485023315</v>
      </c>
      <c r="P36" s="359">
        <f t="shared" ref="P36" si="353">O36-O35</f>
        <v>0.56079093664253321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59">
        <f>結果表!Q34</f>
        <v>96.72703667187848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40">
        <v>44105</v>
      </c>
      <c r="B37" s="2559">
        <f>結果表!C35</f>
        <v>98.364414887011037</v>
      </c>
      <c r="C37" s="52">
        <f t="shared" ref="C37" si="357">B37-B36</f>
        <v>0.58507159488813443</v>
      </c>
      <c r="D37" s="243">
        <f t="shared" ref="D37" si="358">ROUND((B37-B25)/B25*100,2)</f>
        <v>-0.95</v>
      </c>
      <c r="E37" s="542">
        <f t="shared" ref="E37" si="359">AVERAGE(B35:B37)</f>
        <v>97.776829632384761</v>
      </c>
      <c r="F37" s="359">
        <f t="shared" ref="F37" si="360">E37-E36</f>
        <v>0.54121300452072774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59">
        <f>結果表!K35</f>
        <v>97.3243870242963</v>
      </c>
      <c r="K37" s="2577">
        <v>44105</v>
      </c>
      <c r="L37" s="2559">
        <f>結果表!I35</f>
        <v>98.14186586053745</v>
      </c>
      <c r="M37" s="52">
        <f t="shared" ref="M37" si="364">L37-L36</f>
        <v>0.8032881917385879</v>
      </c>
      <c r="N37" s="243">
        <f t="shared" ref="N37" si="365">ROUND((L37-L25)/L25*100,2)</f>
        <v>-2.23</v>
      </c>
      <c r="O37" s="542">
        <f t="shared" ref="O37" si="366">AVERAGE(L35:L37)</f>
        <v>97.349563621817751</v>
      </c>
      <c r="P37" s="359">
        <f t="shared" ref="P37" si="367">O37-O36</f>
        <v>0.71802013679443633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59">
        <f>結果表!Q35</f>
        <v>97.034543863565133</v>
      </c>
      <c r="W37" s="661" t="s">
        <v>529</v>
      </c>
      <c r="X37" s="1008">
        <f>'12関西CLI府県寄与'!B104</f>
        <v>-7.508761519485356E-2</v>
      </c>
      <c r="Y37" s="1008">
        <f>'12関西CLI府県寄与'!C104</f>
        <v>8.3686655158265885E-2</v>
      </c>
      <c r="Z37" s="1008">
        <f>'12関西CLI府県寄与'!D104</f>
        <v>1.2702547671512417E-2</v>
      </c>
      <c r="AA37" s="1008">
        <f>'12関西CLI府県寄与'!E104</f>
        <v>-4.316882593351527E-3</v>
      </c>
      <c r="AB37" s="1008">
        <f>'12関西CLI府県寄与'!F104</f>
        <v>8.4672698889568174E-3</v>
      </c>
      <c r="AC37" s="1008">
        <f>'12関西CLI府県寄与'!G104</f>
        <v>3.624019700293551E-3</v>
      </c>
      <c r="AD37" s="17"/>
    </row>
    <row r="38" spans="1:30">
      <c r="A38" s="2240">
        <v>44136</v>
      </c>
      <c r="B38" s="2559">
        <f>結果表!C36</f>
        <v>98.90282760035457</v>
      </c>
      <c r="C38" s="52">
        <f t="shared" ref="C38" si="371">B38-B37</f>
        <v>0.5384127133435328</v>
      </c>
      <c r="D38" s="243">
        <f t="shared" ref="D38" si="372">ROUND((B38-B26)/B26*100,2)</f>
        <v>-0.22</v>
      </c>
      <c r="E38" s="542">
        <f t="shared" ref="E38" si="373">AVERAGE(B36:B38)</f>
        <v>98.34886192649617</v>
      </c>
      <c r="F38" s="359">
        <f t="shared" ref="F38" si="374">E38-E37</f>
        <v>0.5720322941114091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59">
        <f>結果表!K36</f>
        <v>97.759078254990968</v>
      </c>
      <c r="K38" s="2577">
        <v>44136</v>
      </c>
      <c r="L38" s="2559">
        <f>結果表!I36</f>
        <v>98.905536346050113</v>
      </c>
      <c r="M38" s="52">
        <f t="shared" ref="M38" si="378">L38-L37</f>
        <v>0.76367048551266237</v>
      </c>
      <c r="N38" s="243">
        <f t="shared" ref="N38" si="379">ROUND((L38-L26)/L26*100,2)</f>
        <v>-1.01</v>
      </c>
      <c r="O38" s="542">
        <f t="shared" ref="O38" si="380">AVERAGE(L36:L38)</f>
        <v>98.128659958462137</v>
      </c>
      <c r="P38" s="359">
        <f t="shared" ref="P38" si="381">O38-O37</f>
        <v>0.77909633664438616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59">
        <f>結果表!Q36</f>
        <v>97.38547317006379</v>
      </c>
      <c r="W38" s="661" t="s">
        <v>530</v>
      </c>
      <c r="X38" s="1008">
        <f>'12関西CLI府県寄与'!B105</f>
        <v>-258.24607600956449</v>
      </c>
      <c r="Y38" s="1008">
        <f>'12関西CLI府県寄与'!C105</f>
        <v>287.82043820282354</v>
      </c>
      <c r="Z38" s="1008">
        <f>'12関西CLI府県寄与'!D105</f>
        <v>43.68740547931727</v>
      </c>
      <c r="AA38" s="1008">
        <f>'12関西CLI府県寄与'!E105</f>
        <v>-14.846895688910266</v>
      </c>
      <c r="AB38" s="1008">
        <f>'12関西CLI府県寄与'!F105</f>
        <v>29.121170217787252</v>
      </c>
      <c r="AC38" s="1008">
        <f>'12関西CLI府県寄与'!G105</f>
        <v>12.463957798546682</v>
      </c>
      <c r="AD38" s="17" t="s">
        <v>531</v>
      </c>
    </row>
    <row r="39" spans="1:30">
      <c r="A39" s="2561">
        <v>44166</v>
      </c>
      <c r="B39" s="2559">
        <f>結果表!C37</f>
        <v>99.395461542659561</v>
      </c>
      <c r="C39" s="550">
        <f t="shared" ref="C39" si="385">B39-B38</f>
        <v>0.49263394230499102</v>
      </c>
      <c r="D39" s="246">
        <f t="shared" ref="D39" si="386">ROUND((B39-B27)/B27*100,2)</f>
        <v>0.55000000000000004</v>
      </c>
      <c r="E39" s="551">
        <f t="shared" ref="E39" si="387">AVERAGE(B37:B39)</f>
        <v>98.887568010008394</v>
      </c>
      <c r="F39" s="544">
        <f t="shared" ref="F39" si="388">E39-E38</f>
        <v>0.53870608351222415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59">
        <f>結果表!K37</f>
        <v>98.184113336965751</v>
      </c>
      <c r="K39" s="2588">
        <v>44166</v>
      </c>
      <c r="L39" s="2559">
        <f>結果表!I37</f>
        <v>99.622483830675378</v>
      </c>
      <c r="M39" s="550">
        <f t="shared" ref="M39" si="392">L39-L38</f>
        <v>0.71694748462526547</v>
      </c>
      <c r="N39" s="246">
        <f t="shared" ref="N39" si="393">ROUND((L39-L27)/L27*100,2)</f>
        <v>0.27</v>
      </c>
      <c r="O39" s="551">
        <f t="shared" ref="O39" si="394">AVERAGE(L37:L39)</f>
        <v>98.88996201242098</v>
      </c>
      <c r="P39" s="544">
        <f t="shared" ref="P39" si="395">O39-O38</f>
        <v>0.76130205395884332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59">
        <f>結果表!Q37</f>
        <v>97.768335476751432</v>
      </c>
      <c r="W39" s="1009" t="s">
        <v>694</v>
      </c>
      <c r="X39" s="1010" t="str">
        <f>'12関西CLI府県寄与'!B106</f>
        <v xml:space="preserve">悪化 </v>
      </c>
      <c r="Y39" s="1010" t="str">
        <f>'12関西CLI府県寄与'!C106</f>
        <v xml:space="preserve"> ---</v>
      </c>
      <c r="Z39" s="1010" t="str">
        <f>'12関西CLI府県寄与'!D106</f>
        <v xml:space="preserve">改善 </v>
      </c>
      <c r="AA39" s="1010" t="str">
        <f>'12関西CLI府県寄与'!E106</f>
        <v xml:space="preserve">改善 </v>
      </c>
      <c r="AB39" s="1010" t="str">
        <f>'12関西CLI府県寄与'!F106</f>
        <v xml:space="preserve">改善 </v>
      </c>
      <c r="AC39" s="1010" t="str">
        <f>'12関西CLI府県寄与'!G106</f>
        <v xml:space="preserve">改善 </v>
      </c>
    </row>
    <row r="40" spans="1:30">
      <c r="A40" s="2240">
        <v>44197</v>
      </c>
      <c r="B40" s="2558">
        <f>結果表!C38</f>
        <v>99.803264693330462</v>
      </c>
      <c r="C40" s="52">
        <f t="shared" ref="C40" si="399">B40-B39</f>
        <v>0.407803150670901</v>
      </c>
      <c r="D40" s="243">
        <f t="shared" ref="D40" si="400">ROUND((B40-B28)/B28*100,2)</f>
        <v>1.36</v>
      </c>
      <c r="E40" s="542">
        <f t="shared" ref="E40" si="401">AVERAGE(B38:B40)</f>
        <v>99.367184612114855</v>
      </c>
      <c r="F40" s="359">
        <f t="shared" ref="F40" si="402">E40-E39</f>
        <v>0.47961660210646073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58">
        <f>結果表!K38</f>
        <v>98.555457076701742</v>
      </c>
      <c r="K40" s="2577">
        <v>44197</v>
      </c>
      <c r="L40" s="2558">
        <f>結果表!I38</f>
        <v>100.2458374273002</v>
      </c>
      <c r="M40" s="52">
        <f t="shared" ref="M40" si="406">L40-L39</f>
        <v>0.62335359662482404</v>
      </c>
      <c r="N40" s="243">
        <f t="shared" ref="N40" si="407">ROUND((L40-L28)/L28*100,2)</f>
        <v>1.59</v>
      </c>
      <c r="O40" s="542">
        <f t="shared" ref="O40" si="408">AVERAGE(L38:L40)</f>
        <v>99.591285868008569</v>
      </c>
      <c r="P40" s="359">
        <f t="shared" ref="P40" si="409">O40-O39</f>
        <v>0.7013238555875887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58">
        <f>結果表!Q38</f>
        <v>98.152999719046051</v>
      </c>
    </row>
    <row r="41" spans="1:30">
      <c r="A41" s="2240">
        <v>44228</v>
      </c>
      <c r="B41" s="2559">
        <f>結果表!C39</f>
        <v>100.14059302105665</v>
      </c>
      <c r="C41" s="699">
        <f t="shared" ref="C41" si="413">B41-B40</f>
        <v>0.33732832772618337</v>
      </c>
      <c r="D41" s="699">
        <f t="shared" ref="D41" si="414">ROUND((B41-B29)/B29*100,2)</f>
        <v>2.2200000000000002</v>
      </c>
      <c r="E41" s="542">
        <f t="shared" ref="E41" si="415">AVERAGE(B39:B41)</f>
        <v>99.779773085682223</v>
      </c>
      <c r="F41" s="359">
        <f t="shared" ref="F41" si="416">E41-E40</f>
        <v>0.41258847356736794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59">
        <f>結果表!K39</f>
        <v>98.848819305789462</v>
      </c>
      <c r="K41" s="2577">
        <v>44228</v>
      </c>
      <c r="L41" s="2559">
        <f>結果表!I39</f>
        <v>100.71548844440412</v>
      </c>
      <c r="M41" s="52">
        <f t="shared" ref="M41" si="420">L41-L40</f>
        <v>0.46965101710391366</v>
      </c>
      <c r="N41" s="243">
        <f t="shared" ref="N41" si="421">ROUND((L41-L29)/L29*100,2)</f>
        <v>2.89</v>
      </c>
      <c r="O41" s="542">
        <f t="shared" ref="O41" si="422">AVERAGE(L39:L41)</f>
        <v>100.19460323412657</v>
      </c>
      <c r="P41" s="359">
        <f t="shared" ref="P41" si="423">O41-O40</f>
        <v>0.60331736611800579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59">
        <f>結果表!Q39</f>
        <v>98.488422756658963</v>
      </c>
    </row>
    <row r="42" spans="1:30">
      <c r="A42" s="2240">
        <v>44256</v>
      </c>
      <c r="B42" s="2559">
        <f>結果表!C40</f>
        <v>100.42753813127398</v>
      </c>
      <c r="C42" s="699">
        <f t="shared" ref="C42" si="427">B42-B41</f>
        <v>0.28694511021733149</v>
      </c>
      <c r="D42" s="699">
        <f t="shared" ref="D42" si="428">ROUND((B42-B30)/B30*100,2)</f>
        <v>3.09</v>
      </c>
      <c r="E42" s="542">
        <f t="shared" ref="E42" si="429">AVERAGE(B40:B42)</f>
        <v>100.12379861522037</v>
      </c>
      <c r="F42" s="359">
        <f t="shared" ref="F42" si="430">E42-E41</f>
        <v>0.34402552953814336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59">
        <f>結果表!K40</f>
        <v>99.064499877754912</v>
      </c>
      <c r="K42" s="2577">
        <v>44256</v>
      </c>
      <c r="L42" s="2559">
        <f>結果表!I40</f>
        <v>101.04018910774114</v>
      </c>
      <c r="M42" s="52">
        <f t="shared" ref="M42" si="434">L42-L41</f>
        <v>0.32470066333702619</v>
      </c>
      <c r="N42" s="243">
        <f t="shared" ref="N42" si="435">ROUND((L42-L30)/L30*100,2)</f>
        <v>4.1500000000000004</v>
      </c>
      <c r="O42" s="542">
        <f t="shared" ref="O42" si="436">AVERAGE(L40:L42)</f>
        <v>100.66717165981515</v>
      </c>
      <c r="P42" s="359">
        <f t="shared" ref="P42" si="437">O42-O41</f>
        <v>0.47256842568857849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59">
        <f>結果表!Q40</f>
        <v>98.774406938311202</v>
      </c>
    </row>
    <row r="43" spans="1:30">
      <c r="A43" s="2240">
        <v>44287</v>
      </c>
      <c r="B43" s="2559">
        <f>結果表!C41</f>
        <v>100.63130778225319</v>
      </c>
      <c r="C43" s="699">
        <f t="shared" ref="C43" si="441">B43-B42</f>
        <v>0.20376965097921129</v>
      </c>
      <c r="D43" s="699">
        <f t="shared" ref="D43" si="442">ROUND((B43-B31)/B31*100,2)</f>
        <v>3.88</v>
      </c>
      <c r="E43" s="542">
        <f t="shared" ref="E43" si="443">AVERAGE(B41:B43)</f>
        <v>100.39981297819462</v>
      </c>
      <c r="F43" s="359">
        <f t="shared" ref="F43" si="444">E43-E42</f>
        <v>0.27601436297425153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59">
        <f>結果表!K41</f>
        <v>99.191978409553187</v>
      </c>
      <c r="K43" s="2577">
        <v>44287</v>
      </c>
      <c r="L43" s="2559">
        <f>結果表!I41</f>
        <v>101.20532990612703</v>
      </c>
      <c r="M43" s="52">
        <f t="shared" ref="M43" si="448">L43-L42</f>
        <v>0.16514079838589169</v>
      </c>
      <c r="N43" s="243">
        <f t="shared" ref="N43" si="449">ROUND((L43-L31)/L31*100,2)</f>
        <v>5.21</v>
      </c>
      <c r="O43" s="542">
        <f t="shared" ref="O43" si="450">AVERAGE(L41:L43)</f>
        <v>100.98700248609076</v>
      </c>
      <c r="P43" s="359">
        <f t="shared" ref="P43" si="451">O43-O42</f>
        <v>0.31983082627560577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59">
        <f>結果表!Q41</f>
        <v>99.010842130465406</v>
      </c>
    </row>
    <row r="44" spans="1:30">
      <c r="A44" s="2240">
        <v>44317</v>
      </c>
      <c r="B44" s="2559">
        <f>結果表!C42</f>
        <v>100.75093010246606</v>
      </c>
      <c r="C44" s="699">
        <f t="shared" ref="C44" si="455">B44-B43</f>
        <v>0.11962232021286923</v>
      </c>
      <c r="D44" s="699">
        <f t="shared" ref="D44" si="456">ROUND((B44-B32)/B32*100,2)</f>
        <v>4.37</v>
      </c>
      <c r="E44" s="542">
        <f t="shared" ref="E44" si="457">AVERAGE(B42:B44)</f>
        <v>100.60325867199775</v>
      </c>
      <c r="F44" s="359">
        <f t="shared" ref="F44" si="458">E44-E43</f>
        <v>0.2034456938031326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59">
        <f>結果表!K42</f>
        <v>99.233108013064111</v>
      </c>
      <c r="K44" s="2577">
        <v>44317</v>
      </c>
      <c r="L44" s="2559">
        <f>結果表!I42</f>
        <v>101.2137784042996</v>
      </c>
      <c r="M44" s="52">
        <f t="shared" ref="M44" si="462">L44-L43</f>
        <v>8.4484981725694297E-3</v>
      </c>
      <c r="N44" s="243">
        <f t="shared" ref="N44" si="463">ROUND((L44-L32)/L32*100,2)</f>
        <v>5.77</v>
      </c>
      <c r="O44" s="542">
        <f t="shared" ref="O44" si="464">AVERAGE(L42:L44)</f>
        <v>101.15309913938927</v>
      </c>
      <c r="P44" s="359">
        <f t="shared" ref="P44" si="465">O44-O43</f>
        <v>0.16609665329850998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59">
        <f>結果表!Q42</f>
        <v>99.188565845624453</v>
      </c>
    </row>
    <row r="45" spans="1:30">
      <c r="A45" s="2240">
        <v>44348</v>
      </c>
      <c r="B45" s="2559">
        <f>結果表!C43</f>
        <v>100.79363722147849</v>
      </c>
      <c r="C45" s="699">
        <f t="shared" ref="C45" si="469">B45-B44</f>
        <v>4.2707119012433736E-2</v>
      </c>
      <c r="D45" s="699">
        <f t="shared" ref="D45" si="470">ROUND((B45-B33)/B33*100,2)</f>
        <v>4.45</v>
      </c>
      <c r="E45" s="542">
        <f t="shared" ref="E45" si="471">AVERAGE(B43:B45)</f>
        <v>100.72529170206592</v>
      </c>
      <c r="F45" s="359">
        <f t="shared" ref="F45" si="472">E45-E44</f>
        <v>0.12203303006816668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59">
        <f>結果表!K43</f>
        <v>99.197736463161945</v>
      </c>
      <c r="K45" s="2577">
        <v>44348</v>
      </c>
      <c r="L45" s="2559">
        <f>結果表!I43</f>
        <v>101.08801151130633</v>
      </c>
      <c r="M45" s="52">
        <f t="shared" ref="M45" si="476">L45-L44</f>
        <v>-0.12576689299326915</v>
      </c>
      <c r="N45" s="243">
        <f t="shared" ref="N45" si="477">ROUND((L45-L33)/L33*100,2)</f>
        <v>5.68</v>
      </c>
      <c r="O45" s="542">
        <f t="shared" ref="O45" si="478">AVERAGE(L43:L45)</f>
        <v>101.16903994057765</v>
      </c>
      <c r="P45" s="359">
        <f t="shared" ref="P45" si="479">O45-O44</f>
        <v>1.5940801188378373E-2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59">
        <f>結果表!Q43</f>
        <v>99.304773646839479</v>
      </c>
    </row>
    <row r="46" spans="1:30">
      <c r="A46" s="2240">
        <v>44378</v>
      </c>
      <c r="B46" s="2559">
        <f>結果表!C44</f>
        <v>100.7635235137615</v>
      </c>
      <c r="C46" s="699">
        <f t="shared" ref="C46" si="483">B46-B45</f>
        <v>-3.0113707716992621E-2</v>
      </c>
      <c r="D46" s="699">
        <f t="shared" ref="D46" si="484">ROUND((B46-B34)/B34*100,2)</f>
        <v>4.16</v>
      </c>
      <c r="E46" s="542">
        <f t="shared" ref="E46" si="485">AVERAGE(B44:B46)</f>
        <v>100.76936361256867</v>
      </c>
      <c r="F46" s="359">
        <f t="shared" ref="F46" si="486">E46-E45</f>
        <v>4.4071910502751166E-2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59">
        <f>結果表!K44</f>
        <v>99.102241692336193</v>
      </c>
      <c r="K46" s="2577">
        <v>44378</v>
      </c>
      <c r="L46" s="2559">
        <f>結果表!I44</f>
        <v>100.87446043300018</v>
      </c>
      <c r="M46" s="52">
        <f t="shared" ref="M46" si="490">L46-L45</f>
        <v>-0.21355107830615339</v>
      </c>
      <c r="N46" s="243">
        <f t="shared" ref="N46" si="491">ROUND((L46-L34)/L34*100,2)</f>
        <v>5.09</v>
      </c>
      <c r="O46" s="542">
        <f t="shared" ref="O46" si="492">AVERAGE(L44:L46)</f>
        <v>101.05875011620203</v>
      </c>
      <c r="P46" s="359">
        <f t="shared" ref="P46" si="493">O46-O45</f>
        <v>-0.11028982437561297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59">
        <f>結果表!Q44</f>
        <v>99.357376297656685</v>
      </c>
    </row>
    <row r="47" spans="1:30">
      <c r="A47" s="2240">
        <v>44409</v>
      </c>
      <c r="B47" s="2559">
        <f>結果表!C45</f>
        <v>100.70996590300442</v>
      </c>
      <c r="C47" s="699">
        <f t="shared" ref="C47" si="497">B47-B46</f>
        <v>-5.3557610757081875E-2</v>
      </c>
      <c r="D47" s="699">
        <f t="shared" ref="D47" si="498">ROUND((B47-B35)/B35*100,2)</f>
        <v>3.63</v>
      </c>
      <c r="E47" s="542">
        <f t="shared" ref="E47" si="499">AVERAGE(B45:B47)</f>
        <v>100.7557088794148</v>
      </c>
      <c r="F47" s="359">
        <f t="shared" ref="F47" si="500">E47-E46</f>
        <v>-1.3654733153870779E-2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59">
        <f>結果表!K45</f>
        <v>98.970841481096073</v>
      </c>
      <c r="K47" s="2577">
        <v>44409</v>
      </c>
      <c r="L47" s="2559">
        <f>結果表!I45</f>
        <v>100.66920107136467</v>
      </c>
      <c r="M47" s="52">
        <f t="shared" ref="M47" si="504">L47-L46</f>
        <v>-0.20525936163551251</v>
      </c>
      <c r="N47" s="243">
        <f t="shared" ref="N47" si="505">ROUND((L47-L35)/L35*100,2)</f>
        <v>4.25</v>
      </c>
      <c r="O47" s="542">
        <f t="shared" ref="O47" si="506">AVERAGE(L45:L47)</f>
        <v>100.87722433855707</v>
      </c>
      <c r="P47" s="359">
        <f t="shared" ref="P47" si="507">O47-O46</f>
        <v>-0.18152577764496414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59">
        <f>結果表!Q45</f>
        <v>99.373697322429905</v>
      </c>
    </row>
    <row r="48" spans="1:30">
      <c r="A48" s="2240">
        <v>44440</v>
      </c>
      <c r="B48" s="2559">
        <f>結果表!C46</f>
        <v>100.70412241027377</v>
      </c>
      <c r="C48" s="699">
        <f t="shared" ref="C48" si="511">B48-B47</f>
        <v>-5.8434927306478812E-3</v>
      </c>
      <c r="D48" s="699">
        <f t="shared" ref="D48" si="512">ROUND((B48-B36)/B36*100,2)</f>
        <v>2.99</v>
      </c>
      <c r="E48" s="542">
        <f t="shared" ref="E48" si="513">AVERAGE(B46:B48)</f>
        <v>100.72587060901323</v>
      </c>
      <c r="F48" s="359">
        <f t="shared" ref="F48" si="514">E48-E47</f>
        <v>-2.9838270401569389E-2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59">
        <f>結果表!K46</f>
        <v>98.858227421293023</v>
      </c>
      <c r="K48" s="2577">
        <v>44440</v>
      </c>
      <c r="L48" s="2559">
        <f>結果表!I46</f>
        <v>100.55861103880679</v>
      </c>
      <c r="M48" s="52">
        <f t="shared" ref="M48" si="518">L48-L47</f>
        <v>-0.11059003255788014</v>
      </c>
      <c r="N48" s="243">
        <f t="shared" ref="N48" si="519">ROUND((L48-L36)/L36*100,2)</f>
        <v>3.31</v>
      </c>
      <c r="O48" s="542">
        <f t="shared" ref="O48" si="520">AVERAGE(L46:L48)</f>
        <v>100.70075751439055</v>
      </c>
      <c r="P48" s="359">
        <f t="shared" ref="P48" si="521">O48-O47</f>
        <v>-0.17646682416652482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59">
        <f>結果表!Q46</f>
        <v>99.409155428190829</v>
      </c>
    </row>
    <row r="49" spans="1:30">
      <c r="A49" s="2240">
        <v>44470</v>
      </c>
      <c r="B49" s="2559">
        <f>結果表!C47</f>
        <v>100.78149588406275</v>
      </c>
      <c r="C49" s="699">
        <f t="shared" ref="C49" si="525">B49-B48</f>
        <v>7.7373473788981073E-2</v>
      </c>
      <c r="D49" s="699">
        <f t="shared" ref="D49" si="526">ROUND((B49-B37)/B37*100,2)</f>
        <v>2.46</v>
      </c>
      <c r="E49" s="542">
        <f t="shared" ref="E49" si="527">AVERAGE(B47:B49)</f>
        <v>100.73186139911364</v>
      </c>
      <c r="F49" s="359">
        <f t="shared" ref="F49" si="528">E49-E48</f>
        <v>5.9907901004123687E-3</v>
      </c>
      <c r="G49" s="360">
        <f t="shared" ref="G49" si="529">IF(F49&lt;0,-1,1)</f>
        <v>1</v>
      </c>
      <c r="H49" s="361">
        <f t="shared" ref="H49" si="530">SUM(G47:G49)</f>
        <v>-1</v>
      </c>
      <c r="I49" s="362" t="str">
        <f t="shared" ref="I49" si="531">IF(H49=-3,"悪化 ",IF(H49=3,"改善 "," ---"))</f>
        <v xml:space="preserve"> ---</v>
      </c>
      <c r="J49" s="2559">
        <f>結果表!K47</f>
        <v>98.81276949881358</v>
      </c>
      <c r="K49" s="2577">
        <v>44470</v>
      </c>
      <c r="L49" s="2559">
        <f>結果表!I47</f>
        <v>100.58580224155661</v>
      </c>
      <c r="M49" s="52">
        <f t="shared" ref="M49" si="532">L49-L48</f>
        <v>2.7191202749818899E-2</v>
      </c>
      <c r="N49" s="243">
        <f t="shared" ref="N49" si="533">ROUND((L49-L37)/L37*100,2)</f>
        <v>2.4900000000000002</v>
      </c>
      <c r="O49" s="542">
        <f t="shared" ref="O49" si="534">AVERAGE(L47:L49)</f>
        <v>100.60453811724268</v>
      </c>
      <c r="P49" s="359">
        <f t="shared" ref="P49" si="535">O49-O48</f>
        <v>-9.6219397147862651E-2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59">
        <f>結果表!Q47</f>
        <v>99.473690606594843</v>
      </c>
    </row>
    <row r="50" spans="1:30">
      <c r="A50" s="2240">
        <v>44501</v>
      </c>
      <c r="B50" s="2559">
        <f>結果表!C48</f>
        <v>100.94655051092086</v>
      </c>
      <c r="C50" s="699">
        <f t="shared" ref="C50" si="539">B50-B49</f>
        <v>0.16505462685810812</v>
      </c>
      <c r="D50" s="699">
        <f t="shared" ref="D50" si="540">ROUND((B50-B38)/B38*100,2)</f>
        <v>2.0699999999999998</v>
      </c>
      <c r="E50" s="542">
        <f t="shared" ref="E50" si="541">AVERAGE(B48:B50)</f>
        <v>100.81072293508579</v>
      </c>
      <c r="F50" s="359">
        <f t="shared" ref="F50" si="542">E50-E49</f>
        <v>7.8861535972151842E-2</v>
      </c>
      <c r="G50" s="360">
        <f t="shared" ref="G50" si="543">IF(F50&lt;0,-1,1)</f>
        <v>1</v>
      </c>
      <c r="H50" s="361">
        <f t="shared" ref="H50" si="544">SUM(G48:G50)</f>
        <v>1</v>
      </c>
      <c r="I50" s="362" t="str">
        <f t="shared" ref="I50" si="545">IF(H50=-3,"悪化 ",IF(H50=3,"改善 "," ---"))</f>
        <v xml:space="preserve"> ---</v>
      </c>
      <c r="J50" s="2559">
        <f>結果表!K48</f>
        <v>98.841219530510571</v>
      </c>
      <c r="K50" s="2577">
        <v>44501</v>
      </c>
      <c r="L50" s="2559">
        <f>結果表!I48</f>
        <v>100.72541481505942</v>
      </c>
      <c r="M50" s="52">
        <f t="shared" ref="M50" si="546">L50-L49</f>
        <v>0.13961257350281642</v>
      </c>
      <c r="N50" s="243">
        <f t="shared" ref="N50" si="547">ROUND((L50-L38)/L38*100,2)</f>
        <v>1.84</v>
      </c>
      <c r="O50" s="542">
        <f t="shared" ref="O50" si="548">AVERAGE(L48:L50)</f>
        <v>100.62327603180761</v>
      </c>
      <c r="P50" s="359">
        <f t="shared" ref="P50" si="549">O50-O49</f>
        <v>1.873791456492313E-2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59">
        <f>結果表!Q48</f>
        <v>99.560433274959166</v>
      </c>
    </row>
    <row r="51" spans="1:30">
      <c r="A51" s="2240">
        <v>44531</v>
      </c>
      <c r="B51" s="2560">
        <f>結果表!C49</f>
        <v>101.16263452015831</v>
      </c>
      <c r="C51" s="699">
        <f t="shared" ref="C51:C52" si="553">B51-B50</f>
        <v>0.21608400923744853</v>
      </c>
      <c r="D51" s="699">
        <f t="shared" ref="D51:D52" si="554">ROUND((B51-B39)/B39*100,2)</f>
        <v>1.78</v>
      </c>
      <c r="E51" s="542">
        <f t="shared" ref="E51:E52" si="555">AVERAGE(B49:B51)</f>
        <v>100.9635603050473</v>
      </c>
      <c r="F51" s="359">
        <f t="shared" ref="F51:F52" si="556">E51-E50</f>
        <v>0.1528373699615031</v>
      </c>
      <c r="G51" s="360">
        <f t="shared" ref="G51:G52" si="557">IF(F51&lt;0,-1,1)</f>
        <v>1</v>
      </c>
      <c r="H51" s="361">
        <f t="shared" ref="H51:H52" si="558">SUM(G49:G51)</f>
        <v>3</v>
      </c>
      <c r="I51" s="362" t="str">
        <f t="shared" ref="I51:I52" si="559">IF(H51=-3,"悪化 ",IF(H51=3,"改善 "," ---"))</f>
        <v xml:space="preserve">改善 </v>
      </c>
      <c r="J51" s="2560">
        <f>結果表!K49</f>
        <v>98.949846006675315</v>
      </c>
      <c r="K51" s="2577">
        <v>44531</v>
      </c>
      <c r="L51" s="2560">
        <f>結果表!I49</f>
        <v>100.89387416579402</v>
      </c>
      <c r="M51" s="52">
        <f t="shared" ref="M51:M52" si="560">L51-L50</f>
        <v>0.16845935073459373</v>
      </c>
      <c r="N51" s="243">
        <f t="shared" ref="N51:N52" si="561">ROUND((L51-L39)/L39*100,2)</f>
        <v>1.28</v>
      </c>
      <c r="O51" s="542">
        <f t="shared" ref="O51:O52" si="562">AVERAGE(L49:L51)</f>
        <v>100.73503040747001</v>
      </c>
      <c r="P51" s="359">
        <f t="shared" ref="P51:P52" si="563">O51-O50</f>
        <v>0.11175437566240021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60">
        <f>結果表!Q49</f>
        <v>99.648623976091258</v>
      </c>
      <c r="AD51" s="305" t="s">
        <v>271</v>
      </c>
    </row>
    <row r="52" spans="1:30">
      <c r="A52" s="2239">
        <v>44562</v>
      </c>
      <c r="B52" s="2559">
        <f>結果表!C50</f>
        <v>101.41762515148341</v>
      </c>
      <c r="C52" s="547">
        <f t="shared" si="553"/>
        <v>0.25499063132510003</v>
      </c>
      <c r="D52" s="245">
        <f t="shared" si="554"/>
        <v>1.62</v>
      </c>
      <c r="E52" s="548">
        <f t="shared" si="555"/>
        <v>101.17560339418753</v>
      </c>
      <c r="F52" s="553">
        <f t="shared" si="556"/>
        <v>0.21204308914023784</v>
      </c>
      <c r="G52" s="549">
        <f t="shared" si="557"/>
        <v>1</v>
      </c>
      <c r="H52" s="554">
        <f t="shared" si="558"/>
        <v>3</v>
      </c>
      <c r="I52" s="2556" t="str">
        <f t="shared" si="559"/>
        <v xml:space="preserve">改善 </v>
      </c>
      <c r="J52" s="2559">
        <f>結果表!K50</f>
        <v>99.147103793526085</v>
      </c>
      <c r="K52" s="2587">
        <v>44562</v>
      </c>
      <c r="L52" s="2559">
        <f>結果表!I50</f>
        <v>101.07447893042367</v>
      </c>
      <c r="M52" s="547">
        <f t="shared" si="560"/>
        <v>0.18060476462964914</v>
      </c>
      <c r="N52" s="245">
        <f t="shared" si="561"/>
        <v>0.83</v>
      </c>
      <c r="O52" s="548">
        <f t="shared" si="562"/>
        <v>100.89792263709238</v>
      </c>
      <c r="P52" s="553">
        <f t="shared" si="563"/>
        <v>0.16289222962237204</v>
      </c>
      <c r="Q52" s="549">
        <f t="shared" si="564"/>
        <v>1</v>
      </c>
      <c r="R52" s="554">
        <f t="shared" si="565"/>
        <v>3</v>
      </c>
      <c r="S52" s="2556" t="str">
        <f t="shared" si="566"/>
        <v xml:space="preserve">改善 </v>
      </c>
      <c r="T52" s="2559">
        <f>結果表!Q50</f>
        <v>99.74474605911135</v>
      </c>
    </row>
    <row r="53" spans="1:30">
      <c r="A53" s="2240">
        <v>44593</v>
      </c>
      <c r="B53" s="2559">
        <f>結果表!C51</f>
        <v>101.66285677019981</v>
      </c>
      <c r="C53" s="52">
        <f t="shared" ref="C53" si="567">B53-B52</f>
        <v>0.24523161871640298</v>
      </c>
      <c r="D53" s="243">
        <f t="shared" ref="D53" si="568">ROUND((B53-B41)/B41*100,2)</f>
        <v>1.52</v>
      </c>
      <c r="E53" s="542">
        <f t="shared" ref="E53" si="569">AVERAGE(B51:B53)</f>
        <v>101.41437214728052</v>
      </c>
      <c r="F53" s="359">
        <f t="shared" ref="F53" si="570">E53-E52</f>
        <v>0.23876875309298384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59">
        <f>結果表!K51</f>
        <v>99.399456226144125</v>
      </c>
      <c r="K53" s="2577">
        <v>44593</v>
      </c>
      <c r="L53" s="2559">
        <f>結果表!I51</f>
        <v>101.22018692043505</v>
      </c>
      <c r="M53" s="52">
        <f t="shared" ref="M53" si="574">L53-L52</f>
        <v>0.14570799001138823</v>
      </c>
      <c r="N53" s="243">
        <f t="shared" ref="N53" si="575">ROUND((L53-L41)/L41*100,2)</f>
        <v>0.5</v>
      </c>
      <c r="O53" s="542">
        <f t="shared" ref="O53" si="576">AVERAGE(L51:L53)</f>
        <v>101.06284667221757</v>
      </c>
      <c r="P53" s="359">
        <f t="shared" ref="P53" si="577">O53-O52</f>
        <v>0.16492403512519616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59">
        <f>結果表!Q51</f>
        <v>99.846157824161054</v>
      </c>
    </row>
    <row r="54" spans="1:30">
      <c r="A54" s="2240">
        <v>44621</v>
      </c>
      <c r="B54" s="2559">
        <f>結果表!C52</f>
        <v>101.90299560308647</v>
      </c>
      <c r="C54" s="52">
        <f t="shared" ref="C54" si="581">B54-B53</f>
        <v>0.24013883288665738</v>
      </c>
      <c r="D54" s="243">
        <f t="shared" ref="D54" si="582">ROUND((B54-B42)/B42*100,2)</f>
        <v>1.47</v>
      </c>
      <c r="E54" s="542">
        <f t="shared" ref="E54" si="583">AVERAGE(B52:B54)</f>
        <v>101.66115917492323</v>
      </c>
      <c r="F54" s="359">
        <f t="shared" ref="F54" si="584">E54-E53</f>
        <v>0.24678702764271065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59">
        <f>結果表!K52</f>
        <v>99.664020647907691</v>
      </c>
      <c r="K54" s="2577">
        <v>44621</v>
      </c>
      <c r="L54" s="2559">
        <f>結果表!I52</f>
        <v>101.35380127860914</v>
      </c>
      <c r="M54" s="52">
        <f t="shared" ref="M54" si="588">L54-L53</f>
        <v>0.13361435817408562</v>
      </c>
      <c r="N54" s="243">
        <f t="shared" ref="N54" si="589">ROUND((L54-L42)/L42*100,2)</f>
        <v>0.31</v>
      </c>
      <c r="O54" s="542">
        <f t="shared" ref="O54" si="590">AVERAGE(L52:L54)</f>
        <v>101.21615570982262</v>
      </c>
      <c r="P54" s="359">
        <f t="shared" ref="P54" si="591">O54-O53</f>
        <v>0.153309037605041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59">
        <f>結果表!Q52</f>
        <v>99.950126540277495</v>
      </c>
    </row>
    <row r="55" spans="1:30">
      <c r="A55" s="2240">
        <v>44652</v>
      </c>
      <c r="B55" s="2559">
        <f>結果表!C53</f>
        <v>102.09689912889282</v>
      </c>
      <c r="C55" s="52">
        <f t="shared" ref="C55" si="595">B55-B54</f>
        <v>0.1939035258063484</v>
      </c>
      <c r="D55" s="243">
        <f t="shared" ref="D55" si="596">ROUND((B55-B43)/B43*100,2)</f>
        <v>1.46</v>
      </c>
      <c r="E55" s="542">
        <f t="shared" ref="E55" si="597">AVERAGE(B53:B55)</f>
        <v>101.8875838340597</v>
      </c>
      <c r="F55" s="359">
        <f t="shared" ref="F55" si="598">E55-E54</f>
        <v>0.22642465913646959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59">
        <f>結果表!K53</f>
        <v>99.944674448668223</v>
      </c>
      <c r="K55" s="2577">
        <v>44652</v>
      </c>
      <c r="L55" s="2559">
        <f>結果表!I53</f>
        <v>101.43623648759409</v>
      </c>
      <c r="M55" s="52">
        <f t="shared" ref="M55" si="602">L55-L54</f>
        <v>8.2435208984946939E-2</v>
      </c>
      <c r="N55" s="243">
        <f t="shared" ref="N55" si="603">ROUND((L55-L43)/L43*100,2)</f>
        <v>0.23</v>
      </c>
      <c r="O55" s="542">
        <f t="shared" ref="O55" si="604">AVERAGE(L53:L55)</f>
        <v>101.33674156221277</v>
      </c>
      <c r="P55" s="359">
        <f t="shared" ref="P55" si="605">O55-O54</f>
        <v>0.12058585239014974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59">
        <f>結果表!Q53</f>
        <v>100.06274817897859</v>
      </c>
    </row>
    <row r="56" spans="1:30">
      <c r="A56" s="2240">
        <v>44682</v>
      </c>
      <c r="B56" s="2559">
        <f>結果表!C54</f>
        <v>102.22292654324832</v>
      </c>
      <c r="C56" s="52">
        <f t="shared" ref="C56" si="609">B56-B55</f>
        <v>0.12602741435550513</v>
      </c>
      <c r="D56" s="243">
        <f t="shared" ref="D56" si="610">ROUND((B56-B44)/B44*100,2)</f>
        <v>1.46</v>
      </c>
      <c r="E56" s="542">
        <f t="shared" ref="E56" si="611">AVERAGE(B54:B56)</f>
        <v>102.07427375840921</v>
      </c>
      <c r="F56" s="359">
        <f t="shared" ref="F56" si="612">E56-E55</f>
        <v>0.18668992434950837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59">
        <f>結果表!K54</f>
        <v>100.23503796794391</v>
      </c>
      <c r="K56" s="2577">
        <v>44682</v>
      </c>
      <c r="L56" s="2559">
        <f>結果表!I54</f>
        <v>101.44821531943113</v>
      </c>
      <c r="M56" s="52">
        <f t="shared" ref="M56" si="616">L56-L55</f>
        <v>1.1978831837041071E-2</v>
      </c>
      <c r="N56" s="243">
        <f t="shared" ref="N56" si="617">ROUND((L56-L44)/L44*100,2)</f>
        <v>0.23</v>
      </c>
      <c r="O56" s="542">
        <f t="shared" ref="O56" si="618">AVERAGE(L54:L56)</f>
        <v>101.41275102854479</v>
      </c>
      <c r="P56" s="359">
        <f t="shared" ref="P56" si="619">O56-O55</f>
        <v>7.6009466332024544E-2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59">
        <f>結果表!Q54</f>
        <v>100.19685735126608</v>
      </c>
    </row>
    <row r="57" spans="1:30">
      <c r="A57" s="2240">
        <v>44713</v>
      </c>
      <c r="B57" s="2559">
        <f>結果表!C55</f>
        <v>102.28188931070392</v>
      </c>
      <c r="C57" s="52">
        <f t="shared" ref="C57:C58" si="623">B57-B56</f>
        <v>5.8962767455597032E-2</v>
      </c>
      <c r="D57" s="243">
        <f t="shared" ref="D57:D58" si="624">ROUND((B57-B45)/B45*100,2)</f>
        <v>1.48</v>
      </c>
      <c r="E57" s="542">
        <f t="shared" ref="E57:E58" si="625">AVERAGE(B55:B57)</f>
        <v>102.20057166094834</v>
      </c>
      <c r="F57" s="359">
        <f t="shared" ref="F57:F58" si="626">E57-E56</f>
        <v>0.12629790253913598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59">
        <f>結果表!K55</f>
        <v>100.54252300696335</v>
      </c>
      <c r="K57" s="2577">
        <v>44713</v>
      </c>
      <c r="L57" s="2559">
        <f>結果表!I55</f>
        <v>101.42106520727289</v>
      </c>
      <c r="M57" s="52">
        <f t="shared" ref="M57:M58" si="630">L57-L56</f>
        <v>-2.7150112158238926E-2</v>
      </c>
      <c r="N57" s="243">
        <f t="shared" ref="N57:N58" si="631">ROUND((L57-L45)/L45*100,2)</f>
        <v>0.33</v>
      </c>
      <c r="O57" s="542">
        <f t="shared" ref="O57:O58" si="632">AVERAGE(L55:L57)</f>
        <v>101.43517233809938</v>
      </c>
      <c r="P57" s="359">
        <f t="shared" ref="P57:P58" si="633">O57-O56</f>
        <v>2.2421309554587765E-2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59">
        <f>結果表!Q55</f>
        <v>100.38326564733556</v>
      </c>
    </row>
    <row r="58" spans="1:30">
      <c r="A58" s="2240">
        <v>44743</v>
      </c>
      <c r="B58" s="2559">
        <f>結果表!C56</f>
        <v>102.20977030534381</v>
      </c>
      <c r="C58" s="52">
        <f t="shared" si="623"/>
        <v>-7.2119005360107735E-2</v>
      </c>
      <c r="D58" s="243">
        <f t="shared" si="624"/>
        <v>1.44</v>
      </c>
      <c r="E58" s="542">
        <f t="shared" si="625"/>
        <v>102.23819538643203</v>
      </c>
      <c r="F58" s="359">
        <f t="shared" si="626"/>
        <v>3.7623725483683756E-2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59">
        <f>結果表!K56</f>
        <v>100.83363412439779</v>
      </c>
      <c r="K58" s="2577">
        <v>44743</v>
      </c>
      <c r="L58" s="2559">
        <f>結果表!I56</f>
        <v>101.34754999701174</v>
      </c>
      <c r="M58" s="52">
        <f t="shared" si="630"/>
        <v>-7.3515210261149377E-2</v>
      </c>
      <c r="N58" s="243">
        <f t="shared" si="631"/>
        <v>0.47</v>
      </c>
      <c r="O58" s="542">
        <f t="shared" si="632"/>
        <v>101.40561017457192</v>
      </c>
      <c r="P58" s="359">
        <f t="shared" si="633"/>
        <v>-2.9562163527458551E-2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59">
        <f>結果表!Q56</f>
        <v>100.56739827460356</v>
      </c>
    </row>
    <row r="59" spans="1:30">
      <c r="A59" s="2240">
        <v>44774</v>
      </c>
      <c r="B59" s="2559">
        <f>結果表!C57</f>
        <v>102.02263972824917</v>
      </c>
      <c r="C59" s="52">
        <f t="shared" ref="C59" si="637">B59-B58</f>
        <v>-0.18713057709463499</v>
      </c>
      <c r="D59" s="243">
        <f t="shared" ref="D59" si="638">ROUND((B59-B47)/B47*100,2)</f>
        <v>1.3</v>
      </c>
      <c r="E59" s="542">
        <f t="shared" ref="E59" si="639">AVERAGE(B57:B59)</f>
        <v>102.17143311476563</v>
      </c>
      <c r="F59" s="359">
        <f t="shared" ref="F59" si="640">E59-E58</f>
        <v>-6.6762271666391371E-2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59">
        <f>結果表!K57</f>
        <v>101.07788810749763</v>
      </c>
      <c r="K59" s="2577">
        <v>44774</v>
      </c>
      <c r="L59" s="2559">
        <f>結果表!I57</f>
        <v>101.23415394612395</v>
      </c>
      <c r="M59" s="52">
        <f t="shared" ref="M59" si="644">L59-L58</f>
        <v>-0.11339605088778626</v>
      </c>
      <c r="N59" s="243">
        <f t="shared" ref="N59" si="645">ROUND((L59-L47)/L47*100,2)</f>
        <v>0.56000000000000005</v>
      </c>
      <c r="O59" s="542">
        <f t="shared" ref="O59" si="646">AVERAGE(L57:L59)</f>
        <v>101.33425638346954</v>
      </c>
      <c r="P59" s="359">
        <f t="shared" ref="P59" si="647">O59-O58</f>
        <v>-7.1353791102382047E-2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59">
        <f>結果表!Q57</f>
        <v>100.70894351191289</v>
      </c>
    </row>
    <row r="60" spans="1:30">
      <c r="A60" s="2240">
        <v>44805</v>
      </c>
      <c r="B60" s="2559">
        <f>結果表!C58</f>
        <v>101.73013601701953</v>
      </c>
      <c r="C60" s="52">
        <f t="shared" ref="C60" si="651">B60-B59</f>
        <v>-0.29250371122964225</v>
      </c>
      <c r="D60" s="243">
        <f t="shared" ref="D60" si="652">ROUND((B60-B48)/B48*100,2)</f>
        <v>1.02</v>
      </c>
      <c r="E60" s="542">
        <f t="shared" ref="E60" si="653">AVERAGE(B58:B60)</f>
        <v>101.98751535020419</v>
      </c>
      <c r="F60" s="359">
        <f t="shared" ref="F60" si="654">E60-E59</f>
        <v>-0.18391776456144271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59">
        <f>結果表!K58</f>
        <v>101.24525719374374</v>
      </c>
      <c r="K60" s="2577">
        <v>44805</v>
      </c>
      <c r="L60" s="2559">
        <f>結果表!I58</f>
        <v>101.06142711897269</v>
      </c>
      <c r="M60" s="52">
        <f t="shared" ref="M60" si="658">L60-L59</f>
        <v>-0.17272682715126564</v>
      </c>
      <c r="N60" s="243">
        <f t="shared" ref="N60" si="659">ROUND((L60-L48)/L48*100,2)</f>
        <v>0.5</v>
      </c>
      <c r="O60" s="542">
        <f t="shared" ref="O60" si="660">AVERAGE(L58:L60)</f>
        <v>101.2143770207028</v>
      </c>
      <c r="P60" s="359">
        <f t="shared" ref="P60" si="661">O60-O59</f>
        <v>-0.1198793627667385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59">
        <f>結果表!Q58</f>
        <v>100.78792766832163</v>
      </c>
    </row>
    <row r="61" spans="1:30">
      <c r="A61" s="2240">
        <v>44835</v>
      </c>
      <c r="B61" s="2559">
        <f>結果表!C59</f>
        <v>101.36900817253199</v>
      </c>
      <c r="C61" s="52">
        <f t="shared" ref="C61" si="665">B61-B60</f>
        <v>-0.36112784448754098</v>
      </c>
      <c r="D61" s="243">
        <f t="shared" ref="D61" si="666">ROUND((B61-B49)/B49*100,2)</f>
        <v>0.57999999999999996</v>
      </c>
      <c r="E61" s="542">
        <f t="shared" ref="E61" si="667">AVERAGE(B59:B61)</f>
        <v>101.70726130593357</v>
      </c>
      <c r="F61" s="359">
        <f t="shared" ref="F61" si="668">E61-E60</f>
        <v>-0.28025404427062028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59">
        <f>結果表!K59</f>
        <v>101.30699187128813</v>
      </c>
      <c r="K61" s="2577">
        <v>44835</v>
      </c>
      <c r="L61" s="2559">
        <f>結果表!I59</f>
        <v>100.84467505591688</v>
      </c>
      <c r="M61" s="52">
        <f t="shared" ref="M61" si="672">L61-L60</f>
        <v>-0.2167520630558073</v>
      </c>
      <c r="N61" s="243">
        <f t="shared" ref="N61" si="673">ROUND((L61-L49)/L49*100,2)</f>
        <v>0.26</v>
      </c>
      <c r="O61" s="542">
        <f t="shared" ref="O61" si="674">AVERAGE(L59:L61)</f>
        <v>101.04675204033784</v>
      </c>
      <c r="P61" s="359">
        <f t="shared" ref="P61" si="675">O61-O60</f>
        <v>-0.16762498036496254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59">
        <f>結果表!Q59</f>
        <v>100.80824028082507</v>
      </c>
    </row>
    <row r="62" spans="1:30">
      <c r="A62" s="2240">
        <v>44866</v>
      </c>
      <c r="B62" s="2559">
        <f>結果表!C60</f>
        <v>100.9924419138957</v>
      </c>
      <c r="C62" s="52">
        <f t="shared" ref="C62" si="679">B62-B61</f>
        <v>-0.3765662586362879</v>
      </c>
      <c r="D62" s="243">
        <f t="shared" ref="D62" si="680">ROUND((B62-B50)/B50*100,2)</f>
        <v>0.05</v>
      </c>
      <c r="E62" s="542">
        <f t="shared" ref="E62" si="681">AVERAGE(B60:B62)</f>
        <v>101.36386203448239</v>
      </c>
      <c r="F62" s="359">
        <f t="shared" ref="F62" si="682">E62-E61</f>
        <v>-0.34339927145117599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59">
        <f>結果表!K60</f>
        <v>101.26597895222542</v>
      </c>
      <c r="K62" s="2577">
        <v>44866</v>
      </c>
      <c r="L62" s="2559">
        <f>結果表!I60</f>
        <v>100.61515177789617</v>
      </c>
      <c r="M62" s="52">
        <f t="shared" ref="M62" si="686">L62-L61</f>
        <v>-0.22952327802070727</v>
      </c>
      <c r="N62" s="243">
        <f t="shared" ref="N62" si="687">ROUND((L62-L50)/L50*100,2)</f>
        <v>-0.11</v>
      </c>
      <c r="O62" s="542">
        <f t="shared" ref="O62" si="688">AVERAGE(L60:L62)</f>
        <v>100.84041798426192</v>
      </c>
      <c r="P62" s="359">
        <f t="shared" ref="P62" si="689">O62-O61</f>
        <v>-0.20633405607591726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59">
        <f>結果表!Q60</f>
        <v>100.77267732518334</v>
      </c>
    </row>
    <row r="63" spans="1:30">
      <c r="A63" s="2561">
        <v>44896</v>
      </c>
      <c r="B63" s="2559">
        <f>結果表!C61</f>
        <v>100.61732676842107</v>
      </c>
      <c r="C63" s="550">
        <f t="shared" ref="C63:C64" si="693">B63-B62</f>
        <v>-0.37511514547463776</v>
      </c>
      <c r="D63" s="246">
        <f t="shared" ref="D63:D64" si="694">ROUND((B63-B51)/B51*100,2)</f>
        <v>-0.54</v>
      </c>
      <c r="E63" s="551">
        <f t="shared" ref="E63:E64" si="695">AVERAGE(B61:B63)</f>
        <v>100.99292561828292</v>
      </c>
      <c r="F63" s="544">
        <f t="shared" ref="F63:F64" si="696">E63-E62</f>
        <v>-0.37093641619946993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59">
        <f>結果表!K61</f>
        <v>101.13080151848209</v>
      </c>
      <c r="K63" s="2588">
        <v>44896</v>
      </c>
      <c r="L63" s="2559">
        <f>結果表!I61</f>
        <v>100.38128514681229</v>
      </c>
      <c r="M63" s="550">
        <f t="shared" ref="M63:M64" si="700">L63-L62</f>
        <v>-0.23386663108388461</v>
      </c>
      <c r="N63" s="246">
        <f t="shared" ref="N63:N64" si="701">ROUND((L63-L51)/L51*100,2)</f>
        <v>-0.51</v>
      </c>
      <c r="O63" s="551">
        <f t="shared" ref="O63:O64" si="702">AVERAGE(L61:L63)</f>
        <v>100.61370399354178</v>
      </c>
      <c r="P63" s="544">
        <f t="shared" ref="P63:P64" si="703">O63-O62</f>
        <v>-0.22671399072014253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59">
        <f>結果表!Q61</f>
        <v>100.68138904213488</v>
      </c>
    </row>
    <row r="64" spans="1:30">
      <c r="A64" s="2240">
        <v>44927</v>
      </c>
      <c r="B64" s="2558">
        <f>結果表!C62</f>
        <v>100.29653019668123</v>
      </c>
      <c r="C64" s="699">
        <f t="shared" si="693"/>
        <v>-0.32079657173983378</v>
      </c>
      <c r="D64" s="243">
        <f t="shared" si="694"/>
        <v>-1.1100000000000001</v>
      </c>
      <c r="E64" s="359">
        <f t="shared" si="695"/>
        <v>100.63543295966599</v>
      </c>
      <c r="F64" s="359">
        <f t="shared" si="696"/>
        <v>-0.35749265861693402</v>
      </c>
      <c r="G64" s="361">
        <f t="shared" si="697"/>
        <v>-1</v>
      </c>
      <c r="H64" s="361">
        <f t="shared" si="698"/>
        <v>-3</v>
      </c>
      <c r="I64" s="2555" t="str">
        <f t="shared" si="699"/>
        <v xml:space="preserve">悪化 </v>
      </c>
      <c r="J64" s="2558">
        <f>結果表!K62</f>
        <v>100.93141057074256</v>
      </c>
      <c r="K64" s="2577">
        <v>44927</v>
      </c>
      <c r="L64" s="2558">
        <f>結果表!I62</f>
        <v>100.18296883731536</v>
      </c>
      <c r="M64" s="699">
        <f t="shared" si="700"/>
        <v>-0.19831630949693135</v>
      </c>
      <c r="N64" s="243">
        <f t="shared" si="701"/>
        <v>-0.88</v>
      </c>
      <c r="O64" s="359">
        <f t="shared" si="702"/>
        <v>100.39313525400793</v>
      </c>
      <c r="P64" s="359">
        <f t="shared" si="703"/>
        <v>-0.22056873953384581</v>
      </c>
      <c r="Q64" s="361">
        <f t="shared" si="704"/>
        <v>-1</v>
      </c>
      <c r="R64" s="361">
        <f t="shared" si="705"/>
        <v>-3</v>
      </c>
      <c r="S64" s="2555" t="str">
        <f t="shared" si="706"/>
        <v xml:space="preserve">悪化 </v>
      </c>
      <c r="T64" s="2558">
        <f>結果表!Q62</f>
        <v>100.55925046220239</v>
      </c>
    </row>
    <row r="65" spans="1:20">
      <c r="A65" s="2240">
        <v>44958</v>
      </c>
      <c r="B65" s="2559">
        <f>結果表!C63</f>
        <v>100.07430117282834</v>
      </c>
      <c r="C65" s="699">
        <f t="shared" ref="C65" si="707">B65-B64</f>
        <v>-0.2222290238528899</v>
      </c>
      <c r="D65" s="243">
        <f t="shared" ref="D65" si="708">ROUND((B65-B53)/B53*100,2)</f>
        <v>-1.56</v>
      </c>
      <c r="E65" s="359">
        <f t="shared" ref="E65" si="709">AVERAGE(B63:B65)</f>
        <v>100.32938604597689</v>
      </c>
      <c r="F65" s="359">
        <f t="shared" ref="F65" si="710">E65-E64</f>
        <v>-0.30604691368910153</v>
      </c>
      <c r="G65" s="361">
        <f t="shared" ref="G65" si="711">IF(F65&lt;0,-1,1)</f>
        <v>-1</v>
      </c>
      <c r="H65" s="361">
        <f t="shared" ref="H65" si="712">SUM(G63:G65)</f>
        <v>-3</v>
      </c>
      <c r="I65" s="2555" t="str">
        <f t="shared" ref="I65" si="713">IF(H65=-3,"悪化 ",IF(H65=3,"改善 "," ---"))</f>
        <v xml:space="preserve">悪化 </v>
      </c>
      <c r="J65" s="2559">
        <f>結果表!K63</f>
        <v>100.73395963010391</v>
      </c>
      <c r="K65" s="2577">
        <v>44958</v>
      </c>
      <c r="L65" s="2559">
        <f>結果表!I63</f>
        <v>100.04221401944143</v>
      </c>
      <c r="M65" s="699">
        <f t="shared" ref="M65" si="714">L65-L64</f>
        <v>-0.14075481787392619</v>
      </c>
      <c r="N65" s="243">
        <f t="shared" ref="N65" si="715">ROUND((L65-L53)/L53*100,2)</f>
        <v>-1.1599999999999999</v>
      </c>
      <c r="O65" s="359">
        <f t="shared" ref="O65" si="716">AVERAGE(L63:L65)</f>
        <v>100.20215600118969</v>
      </c>
      <c r="P65" s="359">
        <f t="shared" ref="P65" si="717">O65-O64</f>
        <v>-0.19097925281823791</v>
      </c>
      <c r="Q65" s="361">
        <f t="shared" ref="Q65" si="718">IF(P65&lt;0,-1,1)</f>
        <v>-1</v>
      </c>
      <c r="R65" s="361">
        <f t="shared" ref="R65" si="719">SUM(Q63:Q65)</f>
        <v>-3</v>
      </c>
      <c r="S65" s="2555" t="str">
        <f t="shared" ref="S65" si="720">IF(R65=-3,"悪化 ",IF(R65=3,"改善 "," ---"))</f>
        <v xml:space="preserve">悪化 </v>
      </c>
      <c r="T65" s="2559">
        <f>結果表!Q63</f>
        <v>100.4687429244628</v>
      </c>
    </row>
    <row r="66" spans="1:20">
      <c r="A66" s="2240">
        <v>44986</v>
      </c>
      <c r="B66" s="2559">
        <f>結果表!C64</f>
        <v>99.937059085201327</v>
      </c>
      <c r="C66" s="699">
        <f t="shared" ref="C66" si="721">B66-B65</f>
        <v>-0.13724208762701551</v>
      </c>
      <c r="D66" s="243">
        <f t="shared" ref="D66" si="722">ROUND((B66-B54)/B54*100,2)</f>
        <v>-1.93</v>
      </c>
      <c r="E66" s="359">
        <f t="shared" ref="E66" si="723">AVERAGE(B64:B66)</f>
        <v>100.1026301515703</v>
      </c>
      <c r="F66" s="359">
        <f t="shared" ref="F66" si="724">E66-E65</f>
        <v>-0.22675589440659394</v>
      </c>
      <c r="G66" s="361">
        <f t="shared" ref="G66" si="725">IF(F66&lt;0,-1,1)</f>
        <v>-1</v>
      </c>
      <c r="H66" s="361">
        <f t="shared" ref="H66" si="726">SUM(G64:G66)</f>
        <v>-3</v>
      </c>
      <c r="I66" s="2555" t="str">
        <f t="shared" ref="I66" si="727">IF(H66=-3,"悪化 ",IF(H66=3,"改善 "," ---"))</f>
        <v xml:space="preserve">悪化 </v>
      </c>
      <c r="J66" s="2559">
        <f>結果表!K64</f>
        <v>100.56746169017988</v>
      </c>
      <c r="K66" s="2577">
        <v>44986</v>
      </c>
      <c r="L66" s="2559">
        <f>結果表!I64</f>
        <v>99.949491713413835</v>
      </c>
      <c r="M66" s="699">
        <f t="shared" ref="M66" si="728">L66-L65</f>
        <v>-9.2722306027596346E-2</v>
      </c>
      <c r="N66" s="243">
        <f t="shared" ref="N66" si="729">ROUND((L66-L54)/L54*100,2)</f>
        <v>-1.39</v>
      </c>
      <c r="O66" s="359">
        <f t="shared" ref="O66" si="730">AVERAGE(L64:L66)</f>
        <v>100.05822485672354</v>
      </c>
      <c r="P66" s="359">
        <f t="shared" ref="P66" si="731">O66-O65</f>
        <v>-0.1439311444661513</v>
      </c>
      <c r="Q66" s="361">
        <f t="shared" ref="Q66" si="732">IF(P66&lt;0,-1,1)</f>
        <v>-1</v>
      </c>
      <c r="R66" s="361">
        <f t="shared" ref="R66" si="733">SUM(Q64:Q66)</f>
        <v>-3</v>
      </c>
      <c r="S66" s="2555" t="str">
        <f t="shared" ref="S66" si="734">IF(R66=-3,"悪化 ",IF(R66=3,"改善 "," ---"))</f>
        <v xml:space="preserve">悪化 </v>
      </c>
      <c r="T66" s="2559">
        <f>結果表!Q64</f>
        <v>100.43706203655861</v>
      </c>
    </row>
    <row r="67" spans="1:20">
      <c r="A67" s="2240">
        <v>45017</v>
      </c>
      <c r="B67" s="2559">
        <f>結果表!C65</f>
        <v>99.858186888032037</v>
      </c>
      <c r="C67" s="699">
        <f t="shared" ref="C67" si="735">B67-B66</f>
        <v>-7.8872197169289393E-2</v>
      </c>
      <c r="D67" s="243">
        <f t="shared" ref="D67" si="736">ROUND((B67-B55)/B55*100,2)</f>
        <v>-2.19</v>
      </c>
      <c r="E67" s="359">
        <f t="shared" ref="E67" si="737">AVERAGE(B65:B67)</f>
        <v>99.956515715353888</v>
      </c>
      <c r="F67" s="359">
        <f t="shared" ref="F67" si="738">E67-E66</f>
        <v>-0.14611443621640774</v>
      </c>
      <c r="G67" s="361">
        <f t="shared" ref="G67" si="739">IF(F67&lt;0,-1,1)</f>
        <v>-1</v>
      </c>
      <c r="H67" s="361">
        <f t="shared" ref="H67" si="740">SUM(G65:G67)</f>
        <v>-3</v>
      </c>
      <c r="I67" s="2555" t="str">
        <f t="shared" ref="I67" si="741">IF(H67=-3,"悪化 ",IF(H67=3,"改善 "," ---"))</f>
        <v xml:space="preserve">悪化 </v>
      </c>
      <c r="J67" s="2559">
        <f>結果表!K65</f>
        <v>100.43628323950345</v>
      </c>
      <c r="K67" s="2577">
        <v>45017</v>
      </c>
      <c r="L67" s="2559">
        <f>結果表!I65</f>
        <v>99.901718940002681</v>
      </c>
      <c r="M67" s="699">
        <f t="shared" ref="M67" si="742">L67-L66</f>
        <v>-4.7772773411153935E-2</v>
      </c>
      <c r="N67" s="243">
        <f t="shared" ref="N67" si="743">ROUND((L67-L55)/L55*100,2)</f>
        <v>-1.51</v>
      </c>
      <c r="O67" s="359">
        <f t="shared" ref="O67" si="744">AVERAGE(L65:L67)</f>
        <v>99.964474890952658</v>
      </c>
      <c r="P67" s="359">
        <f t="shared" ref="P67" si="745">O67-O66</f>
        <v>-9.3749965770882682E-2</v>
      </c>
      <c r="Q67" s="361">
        <f t="shared" ref="Q67" si="746">IF(P67&lt;0,-1,1)</f>
        <v>-1</v>
      </c>
      <c r="R67" s="361">
        <f t="shared" ref="R67" si="747">SUM(Q65:Q67)</f>
        <v>-3</v>
      </c>
      <c r="S67" s="2555" t="str">
        <f t="shared" ref="S67" si="748">IF(R67=-3,"悪化 ",IF(R67=3,"改善 "," ---"))</f>
        <v xml:space="preserve">悪化 </v>
      </c>
      <c r="T67" s="2559">
        <f>結果表!Q65</f>
        <v>100.44846011095221</v>
      </c>
    </row>
    <row r="68" spans="1:20">
      <c r="A68" s="2240">
        <v>45047</v>
      </c>
      <c r="B68" s="2559">
        <f>結果表!C66</f>
        <v>99.80052151569393</v>
      </c>
      <c r="C68" s="699">
        <f t="shared" ref="C68" si="749">B68-B67</f>
        <v>-5.766537233810709E-2</v>
      </c>
      <c r="D68" s="243">
        <f t="shared" ref="D68" si="750">ROUND((B68-B56)/B56*100,2)</f>
        <v>-2.37</v>
      </c>
      <c r="E68" s="359">
        <f t="shared" ref="E68" si="751">AVERAGE(B66:B68)</f>
        <v>99.865255829642436</v>
      </c>
      <c r="F68" s="359">
        <f t="shared" ref="F68" si="752">E68-E67</f>
        <v>-9.1259885711451716E-2</v>
      </c>
      <c r="G68" s="361">
        <f t="shared" ref="G68" si="753">IF(F68&lt;0,-1,1)</f>
        <v>-1</v>
      </c>
      <c r="H68" s="361">
        <f t="shared" ref="H68" si="754">SUM(G66:G68)</f>
        <v>-3</v>
      </c>
      <c r="I68" s="2555" t="str">
        <f t="shared" ref="I68" si="755">IF(H68=-3,"悪化 ",IF(H68=3,"改善 "," ---"))</f>
        <v xml:space="preserve">悪化 </v>
      </c>
      <c r="J68" s="2559">
        <f>結果表!K66</f>
        <v>100.35670466028326</v>
      </c>
      <c r="K68" s="2577">
        <v>45047</v>
      </c>
      <c r="L68" s="2559">
        <f>結果表!I66</f>
        <v>99.879512746625721</v>
      </c>
      <c r="M68" s="699">
        <f t="shared" ref="M68" si="756">L68-L67</f>
        <v>-2.2206193376959504E-2</v>
      </c>
      <c r="N68" s="243">
        <f t="shared" ref="N68" si="757">ROUND((L68-L56)/L56*100,2)</f>
        <v>-1.55</v>
      </c>
      <c r="O68" s="359">
        <f t="shared" ref="O68" si="758">AVERAGE(L66:L68)</f>
        <v>99.910241133347412</v>
      </c>
      <c r="P68" s="359">
        <f t="shared" ref="P68" si="759">O68-O67</f>
        <v>-5.4233757605246069E-2</v>
      </c>
      <c r="Q68" s="361">
        <f t="shared" ref="Q68" si="760">IF(P68&lt;0,-1,1)</f>
        <v>-1</v>
      </c>
      <c r="R68" s="361">
        <f t="shared" ref="R68" si="761">SUM(Q66:Q68)</f>
        <v>-3</v>
      </c>
      <c r="S68" s="2555" t="str">
        <f t="shared" ref="S68" si="762">IF(R68=-3,"悪化 ",IF(R68=3,"改善 "," ---"))</f>
        <v xml:space="preserve">悪化 </v>
      </c>
      <c r="T68" s="2559">
        <f>結果表!Q66</f>
        <v>100.48832932225903</v>
      </c>
    </row>
    <row r="69" spans="1:20">
      <c r="A69" s="2240">
        <v>45078</v>
      </c>
      <c r="B69" s="2559">
        <f>結果表!C67</f>
        <v>99.74343016730495</v>
      </c>
      <c r="C69" s="699">
        <f t="shared" ref="C69" si="763">B69-B68</f>
        <v>-5.7091348388979668E-2</v>
      </c>
      <c r="D69" s="243">
        <f t="shared" ref="D69" si="764">ROUND((B69-B57)/B57*100,2)</f>
        <v>-2.48</v>
      </c>
      <c r="E69" s="359">
        <f t="shared" ref="E69" si="765">AVERAGE(B67:B69)</f>
        <v>99.800712857010311</v>
      </c>
      <c r="F69" s="359">
        <f t="shared" ref="F69" si="766">E69-E68</f>
        <v>-6.4542972632125384E-2</v>
      </c>
      <c r="G69" s="361">
        <f t="shared" ref="G69" si="767">IF(F69&lt;0,-1,1)</f>
        <v>-1</v>
      </c>
      <c r="H69" s="361">
        <f t="shared" ref="H69" si="768">SUM(G67:G69)</f>
        <v>-3</v>
      </c>
      <c r="I69" s="2555" t="str">
        <f t="shared" ref="I69" si="769">IF(H69=-3,"悪化 ",IF(H69=3,"改善 "," ---"))</f>
        <v xml:space="preserve">悪化 </v>
      </c>
      <c r="J69" s="2559">
        <f>結果表!K67</f>
        <v>100.2859730005874</v>
      </c>
      <c r="K69" s="2577">
        <v>45078</v>
      </c>
      <c r="L69" s="2559">
        <f>結果表!I67</f>
        <v>99.868746788628442</v>
      </c>
      <c r="M69" s="699">
        <f t="shared" ref="M69" si="770">L69-L68</f>
        <v>-1.0765957997278974E-2</v>
      </c>
      <c r="N69" s="243">
        <f t="shared" ref="N69" si="771">ROUND((L69-L57)/L57*100,2)</f>
        <v>-1.53</v>
      </c>
      <c r="O69" s="359">
        <f t="shared" ref="O69" si="772">AVERAGE(L67:L69)</f>
        <v>99.883326158418939</v>
      </c>
      <c r="P69" s="359">
        <f t="shared" ref="P69" si="773">O69-O68</f>
        <v>-2.6914974928473612E-2</v>
      </c>
      <c r="Q69" s="361">
        <f t="shared" ref="Q69" si="774">IF(P69&lt;0,-1,1)</f>
        <v>-1</v>
      </c>
      <c r="R69" s="361">
        <f t="shared" ref="R69" si="775">SUM(Q67:Q69)</f>
        <v>-3</v>
      </c>
      <c r="S69" s="2555" t="str">
        <f t="shared" ref="S69" si="776">IF(R69=-3,"悪化 ",IF(R69=3,"改善 "," ---"))</f>
        <v xml:space="preserve">悪化 </v>
      </c>
      <c r="T69" s="2559">
        <f>結果表!Q67</f>
        <v>100.53561920590796</v>
      </c>
    </row>
    <row r="70" spans="1:20">
      <c r="A70" s="2240">
        <v>45108</v>
      </c>
      <c r="B70" s="2559">
        <f>結果表!C68</f>
        <v>99.690043951413969</v>
      </c>
      <c r="C70" s="699">
        <f t="shared" ref="C70" si="777">B70-B69</f>
        <v>-5.3386215890981248E-2</v>
      </c>
      <c r="D70" s="243">
        <f t="shared" ref="D70" si="778">ROUND((B70-B58)/B58*100,2)</f>
        <v>-2.4700000000000002</v>
      </c>
      <c r="E70" s="359">
        <f t="shared" ref="E70" si="779">AVERAGE(B68:B70)</f>
        <v>99.744665211470945</v>
      </c>
      <c r="F70" s="359">
        <f t="shared" ref="F70" si="780">E70-E69</f>
        <v>-5.6047645539365476E-2</v>
      </c>
      <c r="G70" s="361">
        <f t="shared" ref="G70" si="781">IF(F70&lt;0,-1,1)</f>
        <v>-1</v>
      </c>
      <c r="H70" s="361">
        <f t="shared" ref="H70" si="782">SUM(G68:G70)</f>
        <v>-3</v>
      </c>
      <c r="I70" s="2555" t="str">
        <f t="shared" ref="I70" si="783">IF(H70=-3,"悪化 ",IF(H70=3,"改善 "," ---"))</f>
        <v xml:space="preserve">悪化 </v>
      </c>
      <c r="J70" s="2559">
        <f>結果表!K68</f>
        <v>100.15305090619684</v>
      </c>
      <c r="K70" s="2577">
        <v>45108</v>
      </c>
      <c r="L70" s="2559">
        <f>結果表!I68</f>
        <v>99.862987877052078</v>
      </c>
      <c r="M70" s="699">
        <f t="shared" ref="M70" si="784">L70-L69</f>
        <v>-5.7589115763647669E-3</v>
      </c>
      <c r="N70" s="243">
        <f t="shared" ref="N70" si="785">ROUND((L70-L58)/L58*100,2)</f>
        <v>-1.46</v>
      </c>
      <c r="O70" s="359">
        <f t="shared" ref="O70" si="786">AVERAGE(L68:L70)</f>
        <v>99.87041580410208</v>
      </c>
      <c r="P70" s="359">
        <f t="shared" ref="P70" si="787">O70-O69</f>
        <v>-1.2910354316858275E-2</v>
      </c>
      <c r="Q70" s="361">
        <f t="shared" ref="Q70" si="788">IF(P70&lt;0,-1,1)</f>
        <v>-1</v>
      </c>
      <c r="R70" s="361">
        <f t="shared" ref="R70" si="789">SUM(Q68:Q70)</f>
        <v>-3</v>
      </c>
      <c r="S70" s="2555" t="str">
        <f t="shared" ref="S70" si="790">IF(R70=-3,"悪化 ",IF(R70=3,"改善 "," ---"))</f>
        <v xml:space="preserve">悪化 </v>
      </c>
      <c r="T70" s="2559">
        <f>結果表!Q68</f>
        <v>100.57177468842131</v>
      </c>
    </row>
    <row r="71" spans="1:20">
      <c r="A71" s="2240">
        <v>45139</v>
      </c>
      <c r="B71" s="2559">
        <f>結果表!C69</f>
        <v>99.640897788509065</v>
      </c>
      <c r="C71" s="699">
        <f t="shared" ref="C71" si="791">B71-B70</f>
        <v>-4.9146162904904145E-2</v>
      </c>
      <c r="D71" s="243">
        <f t="shared" ref="D71" si="792">ROUND((B71-B59)/B59*100,2)</f>
        <v>-2.33</v>
      </c>
      <c r="E71" s="359">
        <f t="shared" ref="E71" si="793">AVERAGE(B69:B71)</f>
        <v>99.691457302409333</v>
      </c>
      <c r="F71" s="359">
        <f t="shared" ref="F71" si="794">E71-E70</f>
        <v>-5.3207909061612213E-2</v>
      </c>
      <c r="G71" s="361">
        <f t="shared" ref="G71" si="795">IF(F71&lt;0,-1,1)</f>
        <v>-1</v>
      </c>
      <c r="H71" s="361">
        <f t="shared" ref="H71" si="796">SUM(G69:G71)</f>
        <v>-3</v>
      </c>
      <c r="I71" s="2555" t="str">
        <f t="shared" ref="I71" si="797">IF(H71=-3,"悪化 ",IF(H71=3,"改善 "," ---"))</f>
        <v xml:space="preserve">悪化 </v>
      </c>
      <c r="J71" s="2559">
        <f>結果表!K69</f>
        <v>100.01424900117335</v>
      </c>
      <c r="K71" s="2577">
        <v>45139</v>
      </c>
      <c r="L71" s="2559">
        <f>結果表!I69</f>
        <v>99.839133257491511</v>
      </c>
      <c r="M71" s="699">
        <f t="shared" ref="M71" si="798">L71-L70</f>
        <v>-2.3854619560566448E-2</v>
      </c>
      <c r="N71" s="243">
        <f t="shared" ref="N71" si="799">ROUND((L71-L59)/L59*100,2)</f>
        <v>-1.38</v>
      </c>
      <c r="O71" s="359">
        <f t="shared" ref="O71" si="800">AVERAGE(L69:L71)</f>
        <v>99.856955974390686</v>
      </c>
      <c r="P71" s="359">
        <f t="shared" ref="P71" si="801">O71-O70</f>
        <v>-1.3459829711393922E-2</v>
      </c>
      <c r="Q71" s="361">
        <f t="shared" ref="Q71" si="802">IF(P71&lt;0,-1,1)</f>
        <v>-1</v>
      </c>
      <c r="R71" s="361">
        <f t="shared" ref="R71" si="803">SUM(Q69:Q71)</f>
        <v>-3</v>
      </c>
      <c r="S71" s="2555" t="str">
        <f t="shared" ref="S71" si="804">IF(R71=-3,"悪化 ",IF(R71=3,"改善 "," ---"))</f>
        <v xml:space="preserve">悪化 </v>
      </c>
      <c r="T71" s="2559">
        <f>結果表!Q69</f>
        <v>100.59663120367587</v>
      </c>
    </row>
    <row r="72" spans="1:20">
      <c r="A72" s="2240">
        <v>45170</v>
      </c>
      <c r="B72" s="2559">
        <f>結果表!C70</f>
        <v>99.589739462145431</v>
      </c>
      <c r="C72" s="699">
        <f t="shared" ref="C72" si="805">B72-B71</f>
        <v>-5.1158326363633932E-2</v>
      </c>
      <c r="D72" s="243">
        <f t="shared" ref="D72" si="806">ROUND((B72-B60)/B60*100,2)</f>
        <v>-2.1</v>
      </c>
      <c r="E72" s="359">
        <f t="shared" ref="E72" si="807">AVERAGE(B70:B72)</f>
        <v>99.64022706735615</v>
      </c>
      <c r="F72" s="359">
        <f t="shared" ref="F72" si="808">E72-E71</f>
        <v>-5.1230235053182582E-2</v>
      </c>
      <c r="G72" s="361">
        <f t="shared" ref="G72" si="809">IF(F72&lt;0,-1,1)</f>
        <v>-1</v>
      </c>
      <c r="H72" s="361">
        <f t="shared" ref="H72" si="810">SUM(G70:G72)</f>
        <v>-3</v>
      </c>
      <c r="I72" s="2555" t="str">
        <f t="shared" ref="I72" si="811">IF(H72=-3,"悪化 ",IF(H72=3,"改善 "," ---"))</f>
        <v xml:space="preserve">悪化 </v>
      </c>
      <c r="J72" s="2559">
        <f>結果表!K70</f>
        <v>99.901288816640474</v>
      </c>
      <c r="K72" s="2577">
        <v>45170</v>
      </c>
      <c r="L72" s="2559">
        <f>結果表!I70</f>
        <v>99.772377567263248</v>
      </c>
      <c r="M72" s="699">
        <f t="shared" ref="M72" si="812">L72-L71</f>
        <v>-6.6755690228262665E-2</v>
      </c>
      <c r="N72" s="243">
        <f t="shared" ref="N72" si="813">ROUND((L72-L60)/L60*100,2)</f>
        <v>-1.28</v>
      </c>
      <c r="O72" s="359">
        <f t="shared" ref="O72" si="814">AVERAGE(L70:L72)</f>
        <v>99.824832900602289</v>
      </c>
      <c r="P72" s="359">
        <f t="shared" ref="P72" si="815">O72-O71</f>
        <v>-3.212307378839796E-2</v>
      </c>
      <c r="Q72" s="361">
        <f t="shared" ref="Q72" si="816">IF(P72&lt;0,-1,1)</f>
        <v>-1</v>
      </c>
      <c r="R72" s="361">
        <f t="shared" ref="R72" si="817">SUM(Q70:Q72)</f>
        <v>-3</v>
      </c>
      <c r="S72" s="2555" t="str">
        <f t="shared" ref="S72" si="818">IF(R72=-3,"悪化 ",IF(R72=3,"改善 "," ---"))</f>
        <v xml:space="preserve">悪化 </v>
      </c>
      <c r="T72" s="2559">
        <f>結果表!Q70</f>
        <v>100.59569495598635</v>
      </c>
    </row>
    <row r="73" spans="1:20">
      <c r="A73" s="2240">
        <v>45200</v>
      </c>
      <c r="B73" s="2559">
        <f>結果表!C71</f>
        <v>99.534342423500931</v>
      </c>
      <c r="C73" s="699">
        <f t="shared" ref="C73" si="819">B73-B72</f>
        <v>-5.5397038644500185E-2</v>
      </c>
      <c r="D73" s="243">
        <f t="shared" ref="D73" si="820">ROUND((B73-B61)/B61*100,2)</f>
        <v>-1.81</v>
      </c>
      <c r="E73" s="359">
        <f t="shared" ref="E73" si="821">AVERAGE(B71:B73)</f>
        <v>99.588326558051804</v>
      </c>
      <c r="F73" s="359">
        <f t="shared" ref="F73" si="822">E73-E72</f>
        <v>-5.1900509304346087E-2</v>
      </c>
      <c r="G73" s="361">
        <f t="shared" ref="G73" si="823">IF(F73&lt;0,-1,1)</f>
        <v>-1</v>
      </c>
      <c r="H73" s="361">
        <f t="shared" ref="H73" si="824">SUM(G71:G73)</f>
        <v>-3</v>
      </c>
      <c r="I73" s="2555" t="str">
        <f t="shared" ref="I73" si="825">IF(H73=-3,"悪化 ",IF(H73=3,"改善 "," ---"))</f>
        <v xml:space="preserve">悪化 </v>
      </c>
      <c r="J73" s="2559">
        <f>結果表!K71</f>
        <v>99.830988735830019</v>
      </c>
      <c r="K73" s="2577">
        <v>45200</v>
      </c>
      <c r="L73" s="2559">
        <f>結果表!I71</f>
        <v>99.665674382749103</v>
      </c>
      <c r="M73" s="699">
        <f t="shared" ref="M73" si="826">L73-L72</f>
        <v>-0.10670318451414573</v>
      </c>
      <c r="N73" s="243">
        <f t="shared" ref="N73" si="827">ROUND((L73-L61)/L61*100,2)</f>
        <v>-1.17</v>
      </c>
      <c r="O73" s="359">
        <f t="shared" ref="O73" si="828">AVERAGE(L71:L73)</f>
        <v>99.759061735834621</v>
      </c>
      <c r="P73" s="359">
        <f t="shared" ref="P73" si="829">O73-O72</f>
        <v>-6.5771164767667756E-2</v>
      </c>
      <c r="Q73" s="361">
        <f t="shared" ref="Q73" si="830">IF(P73&lt;0,-1,1)</f>
        <v>-1</v>
      </c>
      <c r="R73" s="361">
        <f t="shared" ref="R73" si="831">SUM(Q71:Q73)</f>
        <v>-3</v>
      </c>
      <c r="S73" s="2555" t="str">
        <f t="shared" ref="S73" si="832">IF(R73=-3,"悪化 ",IF(R73=3,"改善 "," ---"))</f>
        <v xml:space="preserve">悪化 </v>
      </c>
      <c r="T73" s="2559">
        <f>結果表!Q71</f>
        <v>100.54958018851784</v>
      </c>
    </row>
    <row r="74" spans="1:20">
      <c r="A74" s="2240">
        <v>45231</v>
      </c>
      <c r="B74" s="2559">
        <f>結果表!C72</f>
        <v>99.461391406872636</v>
      </c>
      <c r="C74" s="699">
        <f t="shared" ref="C74" si="833">B74-B73</f>
        <v>-7.2951016628294951E-2</v>
      </c>
      <c r="D74" s="243">
        <f t="shared" ref="D74" si="834">ROUND((B74-B62)/B62*100,2)</f>
        <v>-1.52</v>
      </c>
      <c r="E74" s="359">
        <f t="shared" ref="E74" si="835">AVERAGE(B72:B74)</f>
        <v>99.528491097506333</v>
      </c>
      <c r="F74" s="359">
        <f t="shared" ref="F74" si="836">E74-E73</f>
        <v>-5.9835460545471619E-2</v>
      </c>
      <c r="G74" s="361">
        <f t="shared" ref="G74" si="837">IF(F74&lt;0,-1,1)</f>
        <v>-1</v>
      </c>
      <c r="H74" s="361">
        <f t="shared" ref="H74" si="838">SUM(G72:G74)</f>
        <v>-3</v>
      </c>
      <c r="I74" s="2555" t="str">
        <f t="shared" ref="I74" si="839">IF(H74=-3,"悪化 ",IF(H74=3,"改善 "," ---"))</f>
        <v xml:space="preserve">悪化 </v>
      </c>
      <c r="J74" s="2559">
        <f>結果表!K72</f>
        <v>99.809087905407637</v>
      </c>
      <c r="K74" s="2577">
        <v>45231</v>
      </c>
      <c r="L74" s="2559">
        <f>結果表!I72</f>
        <v>99.518405787354098</v>
      </c>
      <c r="M74" s="699">
        <f t="shared" ref="M74" si="840">L74-L73</f>
        <v>-0.14726859539500481</v>
      </c>
      <c r="N74" s="243">
        <f t="shared" ref="N74" si="841">ROUND((L74-L62)/L62*100,2)</f>
        <v>-1.0900000000000001</v>
      </c>
      <c r="O74" s="359">
        <f t="shared" ref="O74" si="842">AVERAGE(L72:L74)</f>
        <v>99.652152579122159</v>
      </c>
      <c r="P74" s="359">
        <f t="shared" ref="P74" si="843">O74-O73</f>
        <v>-0.10690915671246159</v>
      </c>
      <c r="Q74" s="361">
        <f t="shared" ref="Q74" si="844">IF(P74&lt;0,-1,1)</f>
        <v>-1</v>
      </c>
      <c r="R74" s="361">
        <f t="shared" ref="R74" si="845">SUM(Q72:Q74)</f>
        <v>-3</v>
      </c>
      <c r="S74" s="2555" t="str">
        <f t="shared" ref="S74" si="846">IF(R74=-3,"悪化 ",IF(R74=3,"改善 "," ---"))</f>
        <v xml:space="preserve">悪化 </v>
      </c>
      <c r="T74" s="2559">
        <f>結果表!Q72</f>
        <v>100.47759185715948</v>
      </c>
    </row>
    <row r="75" spans="1:20">
      <c r="A75" s="2240">
        <v>45261</v>
      </c>
      <c r="B75" s="2560">
        <f>結果表!C73</f>
        <v>99.383449425284269</v>
      </c>
      <c r="C75" s="699">
        <f t="shared" ref="C75" si="847">B75-B74</f>
        <v>-7.7941981588367071E-2</v>
      </c>
      <c r="D75" s="243">
        <f t="shared" ref="D75" si="848">ROUND((B75-B63)/B63*100,2)</f>
        <v>-1.23</v>
      </c>
      <c r="E75" s="359">
        <f t="shared" ref="E75" si="849">AVERAGE(B73:B75)</f>
        <v>99.45972775188595</v>
      </c>
      <c r="F75" s="359">
        <f t="shared" ref="F75" si="850">E75-E74</f>
        <v>-6.8763345620382665E-2</v>
      </c>
      <c r="G75" s="361">
        <f t="shared" ref="G75" si="851">IF(F75&lt;0,-1,1)</f>
        <v>-1</v>
      </c>
      <c r="H75" s="361">
        <f t="shared" ref="H75" si="852">SUM(G73:G75)</f>
        <v>-3</v>
      </c>
      <c r="I75" s="2555" t="str">
        <f t="shared" ref="I75" si="853">IF(H75=-3,"悪化 ",IF(H75=3,"改善 "," ---"))</f>
        <v xml:space="preserve">悪化 </v>
      </c>
      <c r="J75" s="2560">
        <f>結果表!K73</f>
        <v>99.825118147410734</v>
      </c>
      <c r="K75" s="2577">
        <v>45261</v>
      </c>
      <c r="L75" s="2560">
        <f>結果表!I73</f>
        <v>99.346040734122539</v>
      </c>
      <c r="M75" s="699">
        <f t="shared" ref="M75" si="854">L75-L74</f>
        <v>-0.17236505323155882</v>
      </c>
      <c r="N75" s="243">
        <f t="shared" ref="N75" si="855">ROUND((L75-L63)/L63*100,2)</f>
        <v>-1.03</v>
      </c>
      <c r="O75" s="359">
        <f t="shared" ref="O75" si="856">AVERAGE(L73:L75)</f>
        <v>99.51004030140858</v>
      </c>
      <c r="P75" s="359">
        <f t="shared" ref="P75" si="857">O75-O74</f>
        <v>-0.14211227771357926</v>
      </c>
      <c r="Q75" s="361">
        <f t="shared" ref="Q75" si="858">IF(P75&lt;0,-1,1)</f>
        <v>-1</v>
      </c>
      <c r="R75" s="361">
        <f t="shared" ref="R75" si="859">SUM(Q73:Q75)</f>
        <v>-3</v>
      </c>
      <c r="S75" s="2555" t="str">
        <f t="shared" ref="S75" si="860">IF(R75=-3,"悪化 ",IF(R75=3,"改善 "," ---"))</f>
        <v xml:space="preserve">悪化 </v>
      </c>
      <c r="T75" s="2560">
        <f>結果表!Q73</f>
        <v>100.3931666854245</v>
      </c>
    </row>
    <row r="76" spans="1:20">
      <c r="A76" s="2239">
        <v>45292</v>
      </c>
      <c r="B76" s="2559">
        <f>結果表!C74</f>
        <v>99.307245997015357</v>
      </c>
      <c r="C76" s="547">
        <f t="shared" ref="C76" si="861">B76-B75</f>
        <v>-7.6203428268911466E-2</v>
      </c>
      <c r="D76" s="245">
        <f t="shared" ref="D76" si="862">ROUND((B76-B64)/B64*100,2)</f>
        <v>-0.99</v>
      </c>
      <c r="E76" s="548">
        <f t="shared" ref="E76" si="863">AVERAGE(B74:B76)</f>
        <v>99.38402894305743</v>
      </c>
      <c r="F76" s="553">
        <f t="shared" ref="F76" si="864">E76-E75</f>
        <v>-7.5698808828519759E-2</v>
      </c>
      <c r="G76" s="549">
        <f t="shared" ref="G76" si="865">IF(F76&lt;0,-1,1)</f>
        <v>-1</v>
      </c>
      <c r="H76" s="554">
        <f t="shared" ref="H76" si="866">SUM(G74:G76)</f>
        <v>-3</v>
      </c>
      <c r="I76" s="2556" t="str">
        <f t="shared" ref="I76" si="867">IF(H76=-3,"悪化 ",IF(H76=3,"改善 "," ---"))</f>
        <v xml:space="preserve">悪化 </v>
      </c>
      <c r="J76" s="2559">
        <f>結果表!K74</f>
        <v>99.848658145087157</v>
      </c>
      <c r="K76" s="2587">
        <v>45292</v>
      </c>
      <c r="L76" s="2559">
        <f>結果表!I74</f>
        <v>99.167382270769124</v>
      </c>
      <c r="M76" s="547">
        <f t="shared" ref="M76" si="868">L76-L75</f>
        <v>-0.17865846335341473</v>
      </c>
      <c r="N76" s="245">
        <f t="shared" ref="N76" si="869">ROUND((L76-L64)/L64*100,2)</f>
        <v>-1.01</v>
      </c>
      <c r="O76" s="548">
        <f t="shared" ref="O76" si="870">AVERAGE(L74:L76)</f>
        <v>99.343942930748582</v>
      </c>
      <c r="P76" s="553">
        <f t="shared" ref="P76" si="871">O76-O75</f>
        <v>-0.16609737065999752</v>
      </c>
      <c r="Q76" s="549">
        <f t="shared" ref="Q76" si="872">IF(P76&lt;0,-1,1)</f>
        <v>-1</v>
      </c>
      <c r="R76" s="554">
        <f t="shared" ref="R76" si="873">SUM(Q74:Q76)</f>
        <v>-3</v>
      </c>
      <c r="S76" s="2556" t="str">
        <f t="shared" ref="S76" si="874">IF(R76=-3,"悪化 ",IF(R76=3,"改善 "," ---"))</f>
        <v xml:space="preserve">悪化 </v>
      </c>
      <c r="T76" s="2559">
        <f>結果表!Q74</f>
        <v>100.29479715527401</v>
      </c>
    </row>
    <row r="77" spans="1:20">
      <c r="A77" s="2240">
        <v>45323</v>
      </c>
      <c r="B77" s="2559">
        <f>結果表!C75</f>
        <v>99.298734077365296</v>
      </c>
      <c r="C77" s="52">
        <f t="shared" ref="C77" si="875">B77-B76</f>
        <v>-8.5119196500613725E-3</v>
      </c>
      <c r="D77" s="243">
        <f t="shared" ref="D77" si="876">ROUND((B77-B65)/B65*100,2)</f>
        <v>-0.77</v>
      </c>
      <c r="E77" s="542">
        <f t="shared" ref="E77" si="877">AVERAGE(B75:B77)</f>
        <v>99.329809833221645</v>
      </c>
      <c r="F77" s="359">
        <f t="shared" ref="F77" si="878">E77-E76</f>
        <v>-5.4219109835784707E-2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59">
        <f>結果表!K75</f>
        <v>99.895071310717057</v>
      </c>
      <c r="K77" s="2577">
        <v>45323</v>
      </c>
      <c r="L77" s="2559">
        <f>結果表!I75</f>
        <v>99.101538709094385</v>
      </c>
      <c r="M77" s="52">
        <f t="shared" ref="M77" si="882">L77-L76</f>
        <v>-6.5843561674739703E-2</v>
      </c>
      <c r="N77" s="243">
        <f t="shared" ref="N77" si="883">ROUND((L77-L65)/L65*100,2)</f>
        <v>-0.94</v>
      </c>
      <c r="O77" s="542">
        <f t="shared" ref="O77" si="884">AVERAGE(L75:L77)</f>
        <v>99.20498723799534</v>
      </c>
      <c r="P77" s="359">
        <f t="shared" ref="P77" si="885">O77-O76</f>
        <v>-0.13895569275324249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59">
        <f>結果表!Q75</f>
        <v>100.21525324001847</v>
      </c>
    </row>
    <row r="78" spans="1:20">
      <c r="A78" s="2240">
        <v>45352</v>
      </c>
      <c r="B78" s="2559">
        <f>結果表!C76</f>
        <v>99.378525916282271</v>
      </c>
      <c r="C78" s="52">
        <f t="shared" ref="C78" si="889">B78-B77</f>
        <v>7.9791838916975166E-2</v>
      </c>
      <c r="D78" s="243">
        <f t="shared" ref="D78" si="890">ROUND((B78-B66)/B66*100,2)</f>
        <v>-0.56000000000000005</v>
      </c>
      <c r="E78" s="542">
        <f t="shared" ref="E78" si="891">AVERAGE(B76:B78)</f>
        <v>99.328168663554308</v>
      </c>
      <c r="F78" s="359">
        <f t="shared" ref="F78" si="892">E78-E77</f>
        <v>-1.6411696673372944E-3</v>
      </c>
      <c r="G78" s="360">
        <f t="shared" ref="G78" si="893">IF(F78&lt;0,-1,1)</f>
        <v>-1</v>
      </c>
      <c r="H78" s="361">
        <f t="shared" ref="H78" si="894">SUM(G76:G78)</f>
        <v>-3</v>
      </c>
      <c r="I78" s="362" t="str">
        <f t="shared" ref="I78" si="895">IF(H78=-3,"悪化 ",IF(H78=3,"改善 "," ---"))</f>
        <v xml:space="preserve">悪化 </v>
      </c>
      <c r="J78" s="2559">
        <f>結果表!K76</f>
        <v>99.932077012378116</v>
      </c>
      <c r="K78" s="2577">
        <v>45352</v>
      </c>
      <c r="L78" s="2559">
        <f>結果表!I76</f>
        <v>99.182899268559311</v>
      </c>
      <c r="M78" s="52">
        <f t="shared" ref="M78" si="896">L78-L77</f>
        <v>8.1360559464926041E-2</v>
      </c>
      <c r="N78" s="243">
        <f t="shared" ref="N78" si="897">ROUND((L78-L66)/L66*100,2)</f>
        <v>-0.77</v>
      </c>
      <c r="O78" s="542">
        <f t="shared" ref="O78" si="898">AVERAGE(L76:L78)</f>
        <v>99.150606749474264</v>
      </c>
      <c r="P78" s="359">
        <f t="shared" ref="P78" si="899">O78-O77</f>
        <v>-5.4380488521076131E-2</v>
      </c>
      <c r="Q78" s="360">
        <f t="shared" ref="Q78" si="900">IF(P78&lt;0,-1,1)</f>
        <v>-1</v>
      </c>
      <c r="R78" s="361">
        <f t="shared" ref="R78" si="901">SUM(Q76:Q78)</f>
        <v>-3</v>
      </c>
      <c r="S78" s="362" t="str">
        <f t="shared" ref="S78" si="902">IF(R78=-3,"悪化 ",IF(R78=3,"改善 "," ---"))</f>
        <v xml:space="preserve">悪化 </v>
      </c>
      <c r="T78" s="2559">
        <f>結果表!Q76</f>
        <v>100.16992427059593</v>
      </c>
    </row>
    <row r="79" spans="1:20">
      <c r="A79" s="2240">
        <v>45383</v>
      </c>
      <c r="B79" s="2559">
        <f>結果表!C77</f>
        <v>99.543833343920952</v>
      </c>
      <c r="C79" s="52">
        <f t="shared" ref="C79" si="903">B79-B78</f>
        <v>0.16530742763868034</v>
      </c>
      <c r="D79" s="243">
        <f t="shared" ref="D79" si="904">ROUND((B79-B67)/B67*100,2)</f>
        <v>-0.31</v>
      </c>
      <c r="E79" s="542">
        <f t="shared" ref="E79" si="905">AVERAGE(B77:B79)</f>
        <v>99.40703111252283</v>
      </c>
      <c r="F79" s="359">
        <f t="shared" ref="F79" si="906">E79-E78</f>
        <v>7.8862448968521903E-2</v>
      </c>
      <c r="G79" s="360">
        <f t="shared" ref="G79" si="907">IF(F79&lt;0,-1,1)</f>
        <v>1</v>
      </c>
      <c r="H79" s="361">
        <f t="shared" ref="H79" si="908">SUM(G77:G79)</f>
        <v>-1</v>
      </c>
      <c r="I79" s="362" t="str">
        <f t="shared" ref="I79" si="909">IF(H79=-3,"悪化 ",IF(H79=3,"改善 "," ---"))</f>
        <v xml:space="preserve"> ---</v>
      </c>
      <c r="J79" s="2559">
        <f>結果表!K77</f>
        <v>99.961692916417391</v>
      </c>
      <c r="K79" s="2577">
        <v>45383</v>
      </c>
      <c r="L79" s="2559">
        <f>結果表!I77</f>
        <v>99.417825025994645</v>
      </c>
      <c r="M79" s="52">
        <f t="shared" ref="M79" si="910">L79-L78</f>
        <v>0.2349257574353345</v>
      </c>
      <c r="N79" s="243">
        <f t="shared" ref="N79" si="911">ROUND((L79-L67)/L67*100,2)</f>
        <v>-0.48</v>
      </c>
      <c r="O79" s="542">
        <f t="shared" ref="O79" si="912">AVERAGE(L77:L79)</f>
        <v>99.234087667882775</v>
      </c>
      <c r="P79" s="359">
        <f t="shared" ref="P79" si="913">O79-O78</f>
        <v>8.3480918408511684E-2</v>
      </c>
      <c r="Q79" s="360">
        <f t="shared" ref="Q79" si="914">IF(P79&lt;0,-1,1)</f>
        <v>1</v>
      </c>
      <c r="R79" s="361">
        <f t="shared" ref="R79" si="915">SUM(Q77:Q79)</f>
        <v>-1</v>
      </c>
      <c r="S79" s="362" t="str">
        <f t="shared" ref="S79" si="916">IF(R79=-3,"悪化 ",IF(R79=3,"改善 "," ---"))</f>
        <v xml:space="preserve"> ---</v>
      </c>
      <c r="T79" s="2559">
        <f>結果表!Q77</f>
        <v>100.14289099738789</v>
      </c>
    </row>
    <row r="80" spans="1:20">
      <c r="A80" s="2240">
        <v>45413</v>
      </c>
      <c r="B80" s="2559">
        <f>結果表!C78</f>
        <v>99.685274816039083</v>
      </c>
      <c r="C80" s="52">
        <f t="shared" ref="C80" si="917">B80-B79</f>
        <v>0.14144147211813163</v>
      </c>
      <c r="D80" s="243">
        <f t="shared" ref="D80" si="918">ROUND((B80-B68)/B68*100,2)</f>
        <v>-0.12</v>
      </c>
      <c r="E80" s="542">
        <f t="shared" ref="E80" si="919">AVERAGE(B78:B80)</f>
        <v>99.535878025414107</v>
      </c>
      <c r="F80" s="359">
        <f t="shared" ref="F80" si="920">E80-E79</f>
        <v>0.12884691289127659</v>
      </c>
      <c r="G80" s="360">
        <f t="shared" ref="G80" si="921">IF(F80&lt;0,-1,1)</f>
        <v>1</v>
      </c>
      <c r="H80" s="361">
        <f t="shared" ref="H80" si="922">SUM(G78:G80)</f>
        <v>1</v>
      </c>
      <c r="I80" s="362" t="str">
        <f t="shared" ref="I80" si="923">IF(H80=-3,"悪化 ",IF(H80=3,"改善 "," ---"))</f>
        <v xml:space="preserve"> ---</v>
      </c>
      <c r="J80" s="2559">
        <f>結果表!K78</f>
        <v>100.06267580620465</v>
      </c>
      <c r="K80" s="2577">
        <v>45413</v>
      </c>
      <c r="L80" s="2559">
        <f>結果表!I78</f>
        <v>99.704021259558743</v>
      </c>
      <c r="M80" s="52">
        <f t="shared" ref="M80" si="924">L80-L79</f>
        <v>0.28619623356409818</v>
      </c>
      <c r="N80" s="243">
        <f t="shared" ref="N80" si="925">ROUND((L80-L68)/L68*100,2)</f>
        <v>-0.18</v>
      </c>
      <c r="O80" s="542">
        <f t="shared" ref="O80" si="926">AVERAGE(L78:L80)</f>
        <v>99.434915184704252</v>
      </c>
      <c r="P80" s="359">
        <f t="shared" ref="P80" si="927">O80-O79</f>
        <v>0.20082751682147659</v>
      </c>
      <c r="Q80" s="360">
        <f t="shared" ref="Q80" si="928">IF(P80&lt;0,-1,1)</f>
        <v>1</v>
      </c>
      <c r="R80" s="361">
        <f t="shared" ref="R80" si="929">SUM(Q78:Q80)</f>
        <v>1</v>
      </c>
      <c r="S80" s="362" t="str">
        <f t="shared" ref="S80" si="930">IF(R80=-3,"悪化 ",IF(R80=3,"改善 "," ---"))</f>
        <v xml:space="preserve"> ---</v>
      </c>
      <c r="T80" s="2559">
        <f>結果表!Q78</f>
        <v>100.13377569581722</v>
      </c>
    </row>
    <row r="81" spans="1:20">
      <c r="A81" s="2240">
        <v>45444</v>
      </c>
      <c r="B81" s="2559">
        <f>結果表!C79</f>
        <v>99.682621968805378</v>
      </c>
      <c r="C81" s="52">
        <f t="shared" ref="C81" si="931">B81-B80</f>
        <v>-2.652847233704847E-3</v>
      </c>
      <c r="D81" s="243">
        <f t="shared" ref="D81" si="932">ROUND((B81-B69)/B69*100,2)</f>
        <v>-0.06</v>
      </c>
      <c r="E81" s="542">
        <f t="shared" ref="E81" si="933">AVERAGE(B79:B81)</f>
        <v>99.637243376255142</v>
      </c>
      <c r="F81" s="359">
        <f t="shared" ref="F81" si="934">E81-E80</f>
        <v>0.10136535084103571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59">
        <f>結果表!K79</f>
        <v>100.22058606325272</v>
      </c>
      <c r="K81" s="2577">
        <v>45444</v>
      </c>
      <c r="L81" s="2559">
        <f>結果表!I79</f>
        <v>99.912175059498452</v>
      </c>
      <c r="M81" s="52">
        <f t="shared" ref="M81" si="938">L81-L80</f>
        <v>0.20815379993970851</v>
      </c>
      <c r="N81" s="243">
        <f t="shared" ref="N81" si="939">ROUND((L81-L69)/L69*100,2)</f>
        <v>0.04</v>
      </c>
      <c r="O81" s="542">
        <f t="shared" ref="O81" si="940">AVERAGE(L79:L81)</f>
        <v>99.67800711501728</v>
      </c>
      <c r="P81" s="359">
        <f t="shared" ref="P81" si="941">O81-O80</f>
        <v>0.24309193031302812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59">
        <f>結果表!Q79</f>
        <v>100.13029809776125</v>
      </c>
    </row>
    <row r="82" spans="1:20">
      <c r="A82" s="2240">
        <v>45474</v>
      </c>
      <c r="B82" s="2559">
        <f>結果表!C80</f>
        <v>99.594338239829341</v>
      </c>
      <c r="C82" s="52">
        <f t="shared" ref="C82" si="945">B82-B81</f>
        <v>-8.8283728976037423E-2</v>
      </c>
      <c r="D82" s="243">
        <f t="shared" ref="D82" si="946">ROUND((B82-B70)/B70*100,2)</f>
        <v>-0.1</v>
      </c>
      <c r="E82" s="542">
        <f t="shared" ref="E82" si="947">AVERAGE(B80:B82)</f>
        <v>99.65407834155792</v>
      </c>
      <c r="F82" s="359">
        <f t="shared" ref="F82" si="948">E82-E81</f>
        <v>1.6834965302777505E-2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59">
        <f>結果表!K80</f>
        <v>100.4093693371249</v>
      </c>
      <c r="K82" s="2577">
        <v>45474</v>
      </c>
      <c r="L82" s="2559">
        <f>結果表!I80</f>
        <v>100.06513774166299</v>
      </c>
      <c r="M82" s="52">
        <f t="shared" ref="M82" si="952">L82-L81</f>
        <v>0.15296268216454223</v>
      </c>
      <c r="N82" s="243">
        <f t="shared" ref="N82" si="953">ROUND((L82-L70)/L70*100,2)</f>
        <v>0.2</v>
      </c>
      <c r="O82" s="542">
        <f t="shared" ref="O82" si="954">AVERAGE(L80:L82)</f>
        <v>99.893778020240063</v>
      </c>
      <c r="P82" s="359">
        <f t="shared" ref="P82" si="955">O82-O81</f>
        <v>0.21577090522278297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59">
        <f>結果表!Q80</f>
        <v>100.13059659354359</v>
      </c>
    </row>
    <row r="83" spans="1:20">
      <c r="A83" s="2240">
        <v>45505</v>
      </c>
      <c r="B83" s="2559">
        <f>結果表!C81</f>
        <v>99.398255009840796</v>
      </c>
      <c r="C83" s="52">
        <f t="shared" ref="C83" si="959">B83-B82</f>
        <v>-0.19608322998854533</v>
      </c>
      <c r="D83" s="243">
        <f t="shared" ref="D83" si="960">ROUND((B83-B71)/B71*100,2)</f>
        <v>-0.24</v>
      </c>
      <c r="E83" s="542">
        <f t="shared" ref="E83" si="961">AVERAGE(B81:B83)</f>
        <v>99.558405072825167</v>
      </c>
      <c r="F83" s="359">
        <f t="shared" ref="F83" si="962">E83-E82</f>
        <v>-9.5673268732753058E-2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59">
        <f>結果表!K81</f>
        <v>100.56701142437467</v>
      </c>
      <c r="K83" s="2577">
        <v>45505</v>
      </c>
      <c r="L83" s="2559">
        <f>結果表!I81</f>
        <v>100.07279756066525</v>
      </c>
      <c r="M83" s="52">
        <f t="shared" ref="M83" si="966">L83-L82</f>
        <v>7.6598190022565404E-3</v>
      </c>
      <c r="N83" s="243">
        <f t="shared" ref="N83" si="967">ROUND((L83-L71)/L71*100,2)</f>
        <v>0.23</v>
      </c>
      <c r="O83" s="542">
        <f t="shared" ref="O83" si="968">AVERAGE(L81:L83)</f>
        <v>100.01670345394223</v>
      </c>
      <c r="P83" s="359">
        <f t="shared" ref="P83" si="969">O83-O82</f>
        <v>0.12292543370216436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59">
        <f>結果表!Q81</f>
        <v>100.11069473644247</v>
      </c>
    </row>
    <row r="84" spans="1:20">
      <c r="A84" s="2240">
        <v>45536</v>
      </c>
      <c r="B84" s="2559">
        <f>結果表!C82</f>
        <v>99.274624554081299</v>
      </c>
      <c r="C84" s="52">
        <f t="shared" ref="C84" si="973">B84-B83</f>
        <v>-0.12363045575949627</v>
      </c>
      <c r="D84" s="243">
        <f t="shared" ref="D84" si="974">ROUND((B84-B72)/B72*100,2)</f>
        <v>-0.32</v>
      </c>
      <c r="E84" s="542">
        <f t="shared" ref="E84" si="975">AVERAGE(B82:B84)</f>
        <v>99.422405934583821</v>
      </c>
      <c r="F84" s="359">
        <f t="shared" ref="F84" si="976">E84-E83</f>
        <v>-0.13599913824134546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59">
        <f>結果表!K82</f>
        <v>100.69812564658815</v>
      </c>
      <c r="K84" s="2577">
        <v>45536</v>
      </c>
      <c r="L84" s="2559">
        <f>結果表!I82</f>
        <v>100.07375196580921</v>
      </c>
      <c r="M84" s="52">
        <f t="shared" ref="M84" si="980">L84-L83</f>
        <v>9.5440514395761511E-4</v>
      </c>
      <c r="N84" s="243">
        <f t="shared" ref="N84" si="981">ROUND((L84-L72)/L72*100,2)</f>
        <v>0.3</v>
      </c>
      <c r="O84" s="542">
        <f t="shared" ref="O84" si="982">AVERAGE(L82:L84)</f>
        <v>100.07056242271248</v>
      </c>
      <c r="P84" s="359">
        <f t="shared" ref="P84" si="983">O84-O83</f>
        <v>5.3858968770256865E-2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59">
        <f>結果表!Q82</f>
        <v>100.12234447361334</v>
      </c>
    </row>
    <row r="85" spans="1:20">
      <c r="A85" s="2240">
        <v>45566</v>
      </c>
      <c r="B85" s="2559">
        <f>結果表!C83</f>
        <v>99.280776774290842</v>
      </c>
      <c r="C85" s="52">
        <f t="shared" ref="C85" si="987">B85-B84</f>
        <v>6.1522202095432021E-3</v>
      </c>
      <c r="D85" s="243">
        <f t="shared" ref="D85" si="988">ROUND((B85-B73)/B73*100,2)</f>
        <v>-0.25</v>
      </c>
      <c r="E85" s="542">
        <f t="shared" ref="E85" si="989">AVERAGE(B83:B85)</f>
        <v>99.317885446070974</v>
      </c>
      <c r="F85" s="359">
        <f t="shared" ref="F85" si="990">E85-E84</f>
        <v>-0.10452048851284701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59">
        <f>結果表!K83</f>
        <v>100.79261342283561</v>
      </c>
      <c r="K85" s="2577">
        <v>45566</v>
      </c>
      <c r="L85" s="2559">
        <f>結果表!I83</f>
        <v>100.06245892264192</v>
      </c>
      <c r="M85" s="52">
        <f t="shared" ref="M85" si="994">L85-L84</f>
        <v>-1.1293043167285077E-2</v>
      </c>
      <c r="N85" s="243">
        <f t="shared" ref="N85" si="995">ROUND((L85-L73)/L73*100,2)</f>
        <v>0.4</v>
      </c>
      <c r="O85" s="542">
        <f t="shared" ref="O85" si="996">AVERAGE(L83:L85)</f>
        <v>100.06966948303879</v>
      </c>
      <c r="P85" s="359">
        <f t="shared" ref="P85" si="997">O85-O84</f>
        <v>-8.9293967369030725E-4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59">
        <f>結果表!Q83</f>
        <v>100.14996439737735</v>
      </c>
    </row>
    <row r="86" spans="1:20">
      <c r="A86" s="2240">
        <v>45597</v>
      </c>
      <c r="B86" s="2559">
        <f>結果表!C84</f>
        <v>99.45065895493191</v>
      </c>
      <c r="C86" s="52">
        <f t="shared" ref="C86" si="1001">B86-B85</f>
        <v>0.16988218064106775</v>
      </c>
      <c r="D86" s="243">
        <f t="shared" ref="D86" si="1002">ROUND((B86-B74)/B74*100,2)</f>
        <v>-0.01</v>
      </c>
      <c r="E86" s="542">
        <f t="shared" ref="E86" si="1003">AVERAGE(B84:B86)</f>
        <v>99.335353427768027</v>
      </c>
      <c r="F86" s="359">
        <f t="shared" ref="F86" si="1004">E86-E85</f>
        <v>1.7467981697052437E-2</v>
      </c>
      <c r="G86" s="360">
        <f t="shared" ref="G86" si="1005">IF(F86&lt;0,-1,1)</f>
        <v>1</v>
      </c>
      <c r="H86" s="361">
        <f t="shared" ref="H86" si="1006">SUM(G84:G86)</f>
        <v>-1</v>
      </c>
      <c r="I86" s="362" t="str">
        <f t="shared" ref="I86" si="1007">IF(H86=-3,"悪化 ",IF(H86=3,"改善 "," ---"))</f>
        <v xml:space="preserve"> ---</v>
      </c>
      <c r="J86" s="2559">
        <f>結果表!K84</f>
        <v>100.85988992562005</v>
      </c>
      <c r="K86" s="2577">
        <v>45597</v>
      </c>
      <c r="L86" s="2559">
        <f>結果表!I84</f>
        <v>100.05047147767648</v>
      </c>
      <c r="M86" s="52">
        <f t="shared" ref="M86" si="1008">L86-L85</f>
        <v>-1.1987444965441796E-2</v>
      </c>
      <c r="N86" s="243">
        <f t="shared" ref="N86" si="1009">ROUND((L86-L74)/L74*100,2)</f>
        <v>0.53</v>
      </c>
      <c r="O86" s="542">
        <f t="shared" ref="O86" si="1010">AVERAGE(L84:L86)</f>
        <v>100.06222745537588</v>
      </c>
      <c r="P86" s="359">
        <f t="shared" ref="P86" si="1011">O86-O85</f>
        <v>-7.4420276629183491E-3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59">
        <f>結果表!Q84</f>
        <v>100.15499147603242</v>
      </c>
    </row>
    <row r="87" spans="1:20">
      <c r="A87" s="2561">
        <v>45627</v>
      </c>
      <c r="B87" s="2559">
        <f>結果表!C85</f>
        <v>99.806952116845707</v>
      </c>
      <c r="C87" s="52">
        <f t="shared" ref="C87" si="1015">B87-B86</f>
        <v>0.35629316191379701</v>
      </c>
      <c r="D87" s="243">
        <f t="shared" ref="D87" si="1016">ROUND((B87-B75)/B75*100,2)</f>
        <v>0.43</v>
      </c>
      <c r="E87" s="542">
        <f t="shared" ref="E87" si="1017">AVERAGE(B85:B87)</f>
        <v>99.512795948689487</v>
      </c>
      <c r="F87" s="359">
        <f t="shared" ref="F87" si="1018">E87-E86</f>
        <v>0.17744252092145985</v>
      </c>
      <c r="G87" s="360">
        <f t="shared" ref="G87" si="1019">IF(F87&lt;0,-1,1)</f>
        <v>1</v>
      </c>
      <c r="H87" s="361">
        <f t="shared" ref="H87" si="1020">SUM(G85:G87)</f>
        <v>1</v>
      </c>
      <c r="I87" s="2864" t="str">
        <f t="shared" ref="I87" si="1021">IF(H87=-3,"悪化 ",IF(H87=3,"改善 "," ---"))</f>
        <v xml:space="preserve"> ---</v>
      </c>
      <c r="J87" s="2559">
        <f>結果表!K85</f>
        <v>100.92938518865108</v>
      </c>
      <c r="K87" s="2588">
        <v>45627</v>
      </c>
      <c r="L87" s="2559">
        <f>結果表!I85</f>
        <v>100.07956214739146</v>
      </c>
      <c r="M87" s="52">
        <f t="shared" ref="M87" si="1022">L87-L86</f>
        <v>2.9090669714975093E-2</v>
      </c>
      <c r="N87" s="243">
        <f t="shared" ref="N87" si="1023">ROUND((L87-L75)/L75*100,2)</f>
        <v>0.74</v>
      </c>
      <c r="O87" s="542">
        <f t="shared" ref="O87" si="1024">AVERAGE(L85:L87)</f>
        <v>100.06416418256997</v>
      </c>
      <c r="P87" s="359">
        <f t="shared" ref="P87" si="1025">O87-O86</f>
        <v>1.9367271940922137E-3</v>
      </c>
      <c r="Q87" s="360">
        <f t="shared" ref="Q87" si="1026">IF(P87&lt;0,-1,1)</f>
        <v>1</v>
      </c>
      <c r="R87" s="361">
        <f t="shared" ref="R87" si="1027">SUM(Q85:Q87)</f>
        <v>-1</v>
      </c>
      <c r="S87" s="2864" t="str">
        <f t="shared" ref="S87" si="1028">IF(R87=-3,"悪化 ",IF(R87=3,"改善 "," ---"))</f>
        <v xml:space="preserve"> ---</v>
      </c>
      <c r="T87" s="2559">
        <f>結果表!Q85</f>
        <v>100.15398431955046</v>
      </c>
    </row>
    <row r="88" spans="1:20">
      <c r="A88" s="2239">
        <v>45658</v>
      </c>
      <c r="B88" s="2865">
        <f>結果表!C86</f>
        <v>100.21724985314886</v>
      </c>
      <c r="C88" s="245">
        <f t="shared" ref="C88" si="1029">B88-B87</f>
        <v>0.41029773630314992</v>
      </c>
      <c r="D88" s="547">
        <f t="shared" ref="D88" si="1030">ROUND((B88-B76)/B76*100,2)</f>
        <v>0.92</v>
      </c>
      <c r="E88" s="553">
        <f t="shared" ref="E88" si="1031">AVERAGE(B86:B88)</f>
        <v>99.824953641642153</v>
      </c>
      <c r="F88" s="548">
        <f t="shared" ref="F88" si="1032">E88-E87</f>
        <v>0.31215769295266682</v>
      </c>
      <c r="G88" s="554">
        <f t="shared" ref="G88" si="1033">IF(F88&lt;0,-1,1)</f>
        <v>1</v>
      </c>
      <c r="H88" s="549">
        <f t="shared" ref="H88" si="1034">SUM(G86:G88)</f>
        <v>3</v>
      </c>
      <c r="I88" s="524" t="str">
        <f t="shared" ref="I88" si="1035">IF(H88=-3,"悪化 ",IF(H88=3,"改善 "," ---"))</f>
        <v xml:space="preserve">改善 </v>
      </c>
      <c r="J88" s="2667">
        <f>結果表!K86</f>
        <v>101.00182902960951</v>
      </c>
      <c r="K88" s="2587">
        <v>45658</v>
      </c>
      <c r="L88" s="2865">
        <f>結果表!I86</f>
        <v>100.09808782670918</v>
      </c>
      <c r="M88" s="245">
        <f t="shared" ref="M88" si="1036">L88-L87</f>
        <v>1.8525679317718868E-2</v>
      </c>
      <c r="N88" s="547">
        <f t="shared" ref="N88" si="1037">ROUND((L88-L76)/L76*100,2)</f>
        <v>0.94</v>
      </c>
      <c r="O88" s="553">
        <f t="shared" ref="O88" si="1038">AVERAGE(L86:L88)</f>
        <v>100.07604048392569</v>
      </c>
      <c r="P88" s="548">
        <f t="shared" ref="P88" si="1039">O88-O87</f>
        <v>1.1876301355727037E-2</v>
      </c>
      <c r="Q88" s="554">
        <f t="shared" ref="Q88" si="1040">IF(P88&lt;0,-1,1)</f>
        <v>1</v>
      </c>
      <c r="R88" s="549">
        <f t="shared" ref="R88" si="1041">SUM(Q86:Q88)</f>
        <v>1</v>
      </c>
      <c r="S88" s="524" t="str">
        <f t="shared" ref="S88" si="1042">IF(R88=-3,"悪化 ",IF(R88=3,"改善 "," ---"))</f>
        <v xml:space="preserve"> ---</v>
      </c>
      <c r="T88" s="2667">
        <f>結果表!Q86</f>
        <v>100.14272939766073</v>
      </c>
    </row>
    <row r="89" spans="1:20">
      <c r="A89" s="2240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K89" s="2868">
        <v>45689</v>
      </c>
      <c r="L89" s="2866"/>
      <c r="M89" s="243"/>
      <c r="N89" s="52"/>
      <c r="O89" s="359"/>
      <c r="P89" s="542"/>
      <c r="Q89" s="361"/>
      <c r="R89" s="360"/>
      <c r="S89" s="514"/>
      <c r="T89" s="2668"/>
    </row>
    <row r="90" spans="1:20">
      <c r="A90" s="2240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K90" s="2868">
        <v>45717</v>
      </c>
      <c r="L90" s="2866"/>
      <c r="M90" s="243"/>
      <c r="N90" s="52"/>
      <c r="O90" s="359"/>
      <c r="P90" s="542"/>
      <c r="Q90" s="361"/>
      <c r="R90" s="360"/>
      <c r="S90" s="514"/>
      <c r="T90" s="2668"/>
    </row>
    <row r="91" spans="1:20">
      <c r="A91" s="2240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K91" s="2868">
        <v>45748</v>
      </c>
      <c r="L91" s="2866"/>
      <c r="M91" s="243"/>
      <c r="N91" s="52"/>
      <c r="O91" s="359"/>
      <c r="P91" s="542"/>
      <c r="Q91" s="361"/>
      <c r="R91" s="360"/>
      <c r="S91" s="514"/>
      <c r="T91" s="2668"/>
    </row>
    <row r="92" spans="1:20">
      <c r="A92" s="2240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K92" s="2868">
        <v>45778</v>
      </c>
      <c r="L92" s="2866"/>
      <c r="M92" s="243"/>
      <c r="N92" s="52"/>
      <c r="O92" s="359"/>
      <c r="P92" s="542"/>
      <c r="Q92" s="361"/>
      <c r="R92" s="360"/>
      <c r="S92" s="514"/>
      <c r="T92" s="2668"/>
    </row>
    <row r="93" spans="1:20">
      <c r="A93" s="2240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K93" s="2868">
        <v>45809</v>
      </c>
      <c r="L93" s="2866"/>
      <c r="M93" s="243"/>
      <c r="N93" s="52"/>
      <c r="O93" s="359"/>
      <c r="P93" s="542"/>
      <c r="Q93" s="361"/>
      <c r="R93" s="360"/>
      <c r="S93" s="514"/>
      <c r="T93" s="2668"/>
    </row>
    <row r="94" spans="1:20">
      <c r="A94" s="2240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K94" s="2868">
        <v>45839</v>
      </c>
      <c r="L94" s="2866"/>
      <c r="M94" s="243"/>
      <c r="N94" s="52"/>
      <c r="O94" s="359"/>
      <c r="P94" s="542"/>
      <c r="Q94" s="361"/>
      <c r="R94" s="360"/>
      <c r="S94" s="514"/>
      <c r="T94" s="2668"/>
    </row>
    <row r="95" spans="1:20">
      <c r="A95" s="2240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K95" s="2868">
        <v>45870</v>
      </c>
      <c r="L95" s="2866"/>
      <c r="M95" s="243"/>
      <c r="N95" s="52"/>
      <c r="O95" s="359"/>
      <c r="P95" s="542"/>
      <c r="Q95" s="361"/>
      <c r="R95" s="360"/>
      <c r="S95" s="514"/>
      <c r="T95" s="2668"/>
    </row>
    <row r="96" spans="1:20">
      <c r="A96" s="2240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K96" s="2868">
        <v>45901</v>
      </c>
      <c r="L96" s="2866"/>
      <c r="M96" s="243"/>
      <c r="N96" s="52"/>
      <c r="O96" s="359"/>
      <c r="P96" s="542"/>
      <c r="Q96" s="361"/>
      <c r="R96" s="360"/>
      <c r="S96" s="514"/>
      <c r="T96" s="2668"/>
    </row>
    <row r="97" spans="1:20">
      <c r="A97" s="2240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K97" s="2868">
        <v>45931</v>
      </c>
      <c r="L97" s="2866"/>
      <c r="M97" s="243"/>
      <c r="N97" s="52"/>
      <c r="O97" s="359"/>
      <c r="P97" s="542"/>
      <c r="Q97" s="361"/>
      <c r="R97" s="360"/>
      <c r="S97" s="514"/>
      <c r="T97" s="2668"/>
    </row>
    <row r="98" spans="1:20">
      <c r="A98" s="2240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K98" s="2868">
        <v>45962</v>
      </c>
      <c r="L98" s="2866"/>
      <c r="M98" s="243"/>
      <c r="N98" s="52"/>
      <c r="O98" s="359"/>
      <c r="P98" s="542"/>
      <c r="Q98" s="361"/>
      <c r="R98" s="360"/>
      <c r="S98" s="514"/>
      <c r="T98" s="2668"/>
    </row>
    <row r="99" spans="1:20">
      <c r="A99" s="256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K99" s="2588">
        <v>45992</v>
      </c>
      <c r="L99" s="2867"/>
      <c r="M99" s="246"/>
      <c r="N99" s="550"/>
      <c r="O99" s="544"/>
      <c r="P99" s="551"/>
      <c r="Q99" s="545"/>
      <c r="R99" s="552"/>
      <c r="S99" s="440"/>
      <c r="T99" s="2669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Z2" sqref="Z2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66" t="s">
        <v>472</v>
      </c>
      <c r="B2" s="2564" t="s">
        <v>488</v>
      </c>
      <c r="C2" s="2562"/>
      <c r="D2" s="2563"/>
      <c r="E2" s="2564"/>
      <c r="F2" s="2564"/>
      <c r="G2" s="2564"/>
      <c r="H2" s="2564"/>
      <c r="I2" s="2565"/>
      <c r="J2" s="2566" t="s">
        <v>489</v>
      </c>
    </row>
    <row r="3" spans="1:19" ht="26">
      <c r="A3" s="2571"/>
      <c r="B3" s="310"/>
      <c r="C3" s="2567" t="s">
        <v>265</v>
      </c>
      <c r="D3" s="2568" t="s">
        <v>267</v>
      </c>
      <c r="E3" s="2569" t="s">
        <v>487</v>
      </c>
      <c r="F3" s="2581" t="s">
        <v>492</v>
      </c>
      <c r="G3" s="2831" t="s">
        <v>65</v>
      </c>
      <c r="H3" s="2832"/>
      <c r="I3" s="2833"/>
      <c r="J3" s="2591"/>
      <c r="L3" s="526" t="s">
        <v>352</v>
      </c>
      <c r="M3" s="526" t="s">
        <v>697</v>
      </c>
      <c r="N3" s="526" t="s">
        <v>698</v>
      </c>
      <c r="S3" t="s">
        <v>834</v>
      </c>
    </row>
    <row r="4" spans="1:19">
      <c r="A4" s="2239">
        <v>43101</v>
      </c>
      <c r="B4" s="2558">
        <f>結果表!B2</f>
        <v>99.162347500956258</v>
      </c>
      <c r="C4" s="547"/>
      <c r="D4" s="245"/>
      <c r="E4" s="548">
        <f>AVERAGE(B4:B4)</f>
        <v>99.162347500956258</v>
      </c>
      <c r="F4" s="553"/>
      <c r="G4" s="2582"/>
      <c r="H4" s="554"/>
      <c r="I4" s="2556"/>
      <c r="J4" s="2558">
        <f>結果表!J2</f>
        <v>98.715012864440581</v>
      </c>
      <c r="L4" s="527" t="s">
        <v>713</v>
      </c>
      <c r="M4" s="262">
        <f t="shared" ref="M4:M7" si="0">B4</f>
        <v>99.162347500956258</v>
      </c>
      <c r="N4" s="220">
        <f t="shared" ref="N4:N7" si="1">J4</f>
        <v>98.715012864440581</v>
      </c>
    </row>
    <row r="5" spans="1:19">
      <c r="A5" s="2240">
        <v>43132</v>
      </c>
      <c r="B5" s="2559">
        <f>結果表!B3</f>
        <v>99.591977267578926</v>
      </c>
      <c r="C5" s="52">
        <f t="shared" ref="C5" si="2">B5-B4</f>
        <v>0.42962976662266783</v>
      </c>
      <c r="D5" s="243"/>
      <c r="E5" s="542">
        <f>AVERAGE(B4:B5)</f>
        <v>99.377162384267592</v>
      </c>
      <c r="F5" s="359">
        <f t="shared" ref="F5" si="3">E5-E4</f>
        <v>0.21481488331133392</v>
      </c>
      <c r="G5" s="525">
        <f t="shared" ref="G5" si="4">IF(F5&lt;0,-1,1)</f>
        <v>1</v>
      </c>
      <c r="H5" s="361"/>
      <c r="I5" s="362"/>
      <c r="J5" s="2559">
        <f>結果表!J3</f>
        <v>98.97566134534199</v>
      </c>
      <c r="L5" s="527">
        <v>2</v>
      </c>
      <c r="M5" s="262">
        <f t="shared" si="0"/>
        <v>99.591977267578926</v>
      </c>
      <c r="N5" s="220">
        <f t="shared" si="1"/>
        <v>98.97566134534199</v>
      </c>
    </row>
    <row r="6" spans="1:19">
      <c r="A6" s="2240">
        <v>43160</v>
      </c>
      <c r="B6" s="2559">
        <f>結果表!B4</f>
        <v>99.960975157960931</v>
      </c>
      <c r="C6" s="52">
        <f t="shared" ref="C6" si="5">B6-B5</f>
        <v>0.36899789038200481</v>
      </c>
      <c r="D6" s="243"/>
      <c r="E6" s="542">
        <f t="shared" ref="E6" si="6">AVERAGE(B4:B6)</f>
        <v>99.571766642165372</v>
      </c>
      <c r="F6" s="359">
        <f t="shared" ref="F6" si="7">E6-E5</f>
        <v>0.19460425789777958</v>
      </c>
      <c r="G6" s="525">
        <f t="shared" ref="G6" si="8">IF(F6&lt;0,-1,1)</f>
        <v>1</v>
      </c>
      <c r="H6" s="361"/>
      <c r="I6" s="362"/>
      <c r="J6" s="2559">
        <f>結果表!J4</f>
        <v>99.225502307560717</v>
      </c>
      <c r="L6" s="527">
        <v>3</v>
      </c>
      <c r="M6" s="262">
        <f t="shared" si="0"/>
        <v>99.960975157960931</v>
      </c>
      <c r="N6" s="220">
        <f t="shared" si="1"/>
        <v>99.225502307560717</v>
      </c>
    </row>
    <row r="7" spans="1:19">
      <c r="A7" s="2240">
        <v>43191</v>
      </c>
      <c r="B7" s="2559">
        <f>結果表!B5</f>
        <v>100.22715410988809</v>
      </c>
      <c r="C7" s="52">
        <f t="shared" ref="C7" si="9">B7-B6</f>
        <v>0.26617895192715935</v>
      </c>
      <c r="D7" s="243"/>
      <c r="E7" s="542">
        <f t="shared" ref="E7" si="10">AVERAGE(B5:B7)</f>
        <v>99.926702178475978</v>
      </c>
      <c r="F7" s="359">
        <f t="shared" ref="F7" si="11">E7-E6</f>
        <v>0.35493553631060593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59">
        <f>結果表!J5</f>
        <v>99.435253036457169</v>
      </c>
      <c r="L7" s="527">
        <v>4</v>
      </c>
      <c r="M7" s="262">
        <f t="shared" si="0"/>
        <v>100.22715410988809</v>
      </c>
      <c r="N7" s="220">
        <f t="shared" si="1"/>
        <v>99.435253036457169</v>
      </c>
    </row>
    <row r="8" spans="1:19">
      <c r="A8" s="2240">
        <v>43221</v>
      </c>
      <c r="B8" s="2559">
        <f>結果表!B6</f>
        <v>100.38269311233772</v>
      </c>
      <c r="C8" s="52">
        <f t="shared" ref="C8" si="15">B8-B7</f>
        <v>0.15553900244962904</v>
      </c>
      <c r="D8" s="243"/>
      <c r="E8" s="542">
        <f t="shared" ref="E8" si="16">AVERAGE(B6:B8)</f>
        <v>100.19027412672892</v>
      </c>
      <c r="F8" s="359">
        <f t="shared" ref="F8" si="17">E8-E7</f>
        <v>0.26357194825294528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59">
        <f>結果表!J6</f>
        <v>99.603376810562338</v>
      </c>
      <c r="L8" s="527">
        <v>5</v>
      </c>
      <c r="M8" s="262">
        <f t="shared" ref="M8:M16" si="21">B8</f>
        <v>100.38269311233772</v>
      </c>
      <c r="N8" s="220">
        <f t="shared" ref="N8:N16" si="22">J8</f>
        <v>99.603376810562338</v>
      </c>
    </row>
    <row r="9" spans="1:19">
      <c r="A9" s="2240">
        <v>43252</v>
      </c>
      <c r="B9" s="2559">
        <f>結果表!B7</f>
        <v>100.41840705069299</v>
      </c>
      <c r="C9" s="52">
        <f t="shared" ref="C9" si="23">B9-B8</f>
        <v>3.5713938355272035E-2</v>
      </c>
      <c r="D9" s="243"/>
      <c r="E9" s="542">
        <f t="shared" ref="E9" si="24">AVERAGE(B7:B9)</f>
        <v>100.34275142430629</v>
      </c>
      <c r="F9" s="359">
        <f t="shared" ref="F9" si="25">E9-E8</f>
        <v>0.15247729757736295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59">
        <f>結果表!J7</f>
        <v>99.749311643187696</v>
      </c>
      <c r="L9" s="527">
        <v>6</v>
      </c>
      <c r="M9" s="262">
        <f t="shared" si="21"/>
        <v>100.41840705069299</v>
      </c>
      <c r="N9" s="220">
        <f t="shared" si="22"/>
        <v>99.749311643187696</v>
      </c>
    </row>
    <row r="10" spans="1:19">
      <c r="A10" s="2240">
        <v>43282</v>
      </c>
      <c r="B10" s="2559">
        <f>結果表!B8</f>
        <v>100.4558571406296</v>
      </c>
      <c r="C10" s="52">
        <f t="shared" ref="C10" si="29">B10-B9</f>
        <v>3.7450089936612585E-2</v>
      </c>
      <c r="D10" s="243"/>
      <c r="E10" s="542">
        <f t="shared" ref="E10" si="30">AVERAGE(B8:B10)</f>
        <v>100.41898576788678</v>
      </c>
      <c r="F10" s="359">
        <f t="shared" ref="F10" si="31">E10-E9</f>
        <v>7.6234343580495079E-2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59">
        <f>結果表!J8</f>
        <v>99.923697882406728</v>
      </c>
      <c r="L10" s="527">
        <v>7</v>
      </c>
      <c r="M10" s="262">
        <f t="shared" si="21"/>
        <v>100.4558571406296</v>
      </c>
      <c r="N10" s="220">
        <f t="shared" si="22"/>
        <v>99.923697882406728</v>
      </c>
    </row>
    <row r="11" spans="1:19">
      <c r="A11" s="2240">
        <v>43313</v>
      </c>
      <c r="B11" s="2559">
        <f>結果表!B9</f>
        <v>100.52409290564519</v>
      </c>
      <c r="C11" s="52">
        <f t="shared" ref="C11" si="35">B11-B10</f>
        <v>6.823576501558648E-2</v>
      </c>
      <c r="D11" s="243"/>
      <c r="E11" s="542">
        <f t="shared" ref="E11" si="36">AVERAGE(B9:B11)</f>
        <v>100.4661190323226</v>
      </c>
      <c r="F11" s="359">
        <f t="shared" ref="F11" si="37">E11-E10</f>
        <v>4.7133264435814226E-2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59">
        <f>結果表!J9</f>
        <v>100.16248113404578</v>
      </c>
      <c r="L11" s="529">
        <v>8</v>
      </c>
      <c r="M11" s="262">
        <f t="shared" si="21"/>
        <v>100.52409290564519</v>
      </c>
      <c r="N11" s="220">
        <f t="shared" si="22"/>
        <v>100.16248113404578</v>
      </c>
    </row>
    <row r="12" spans="1:19">
      <c r="A12" s="2240">
        <v>43344</v>
      </c>
      <c r="B12" s="2559">
        <f>結果表!B10</f>
        <v>100.61799424948583</v>
      </c>
      <c r="C12" s="52">
        <f t="shared" ref="C12" si="41">B12-B11</f>
        <v>9.3901343840641971E-2</v>
      </c>
      <c r="D12" s="243"/>
      <c r="E12" s="542">
        <f t="shared" ref="E12" si="42">AVERAGE(B10:B12)</f>
        <v>100.53264809858688</v>
      </c>
      <c r="F12" s="359">
        <f t="shared" ref="F12" si="43">E12-E11</f>
        <v>6.6529066264280345E-2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59">
        <f>結果表!J10</f>
        <v>100.46881372519343</v>
      </c>
      <c r="L12" s="529">
        <v>9</v>
      </c>
      <c r="M12" s="262">
        <f t="shared" si="21"/>
        <v>100.61799424948583</v>
      </c>
      <c r="N12" s="220">
        <f t="shared" si="22"/>
        <v>100.46881372519343</v>
      </c>
    </row>
    <row r="13" spans="1:19">
      <c r="A13" s="2240">
        <v>43374</v>
      </c>
      <c r="B13" s="2559">
        <f>結果表!B11</f>
        <v>100.77185545979067</v>
      </c>
      <c r="C13" s="52">
        <f t="shared" ref="C13" si="47">B13-B12</f>
        <v>0.15386121030483935</v>
      </c>
      <c r="D13" s="243"/>
      <c r="E13" s="542">
        <f t="shared" ref="E13" si="48">AVERAGE(B11:B13)</f>
        <v>100.63798087164058</v>
      </c>
      <c r="F13" s="359">
        <f t="shared" ref="F13" si="49">E13-E12</f>
        <v>0.10533277305370348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59">
        <f>結果表!J11</f>
        <v>100.83192547108455</v>
      </c>
      <c r="L13" s="529">
        <v>10</v>
      </c>
      <c r="M13" s="262">
        <f t="shared" si="21"/>
        <v>100.77185545979067</v>
      </c>
      <c r="N13" s="220">
        <f t="shared" si="22"/>
        <v>100.83192547108455</v>
      </c>
    </row>
    <row r="14" spans="1:19">
      <c r="A14" s="2240">
        <v>43405</v>
      </c>
      <c r="B14" s="2559">
        <f>結果表!B12</f>
        <v>100.81288910901596</v>
      </c>
      <c r="C14" s="52">
        <f t="shared" ref="C14" si="53">B14-B13</f>
        <v>4.1033649225283853E-2</v>
      </c>
      <c r="D14" s="243"/>
      <c r="E14" s="542">
        <f t="shared" ref="E14" si="54">AVERAGE(B12:B14)</f>
        <v>100.73424627276415</v>
      </c>
      <c r="F14" s="359">
        <f t="shared" ref="F14" si="55">E14-E13</f>
        <v>9.6265401123574179E-2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59">
        <f>結果表!J12</f>
        <v>101.15527040818837</v>
      </c>
      <c r="L14" s="528">
        <v>11</v>
      </c>
      <c r="M14" s="262">
        <f t="shared" si="21"/>
        <v>100.81288910901596</v>
      </c>
      <c r="N14" s="220">
        <f t="shared" si="22"/>
        <v>101.15527040818837</v>
      </c>
    </row>
    <row r="15" spans="1:19">
      <c r="A15" s="2561">
        <v>43435</v>
      </c>
      <c r="B15" s="2559">
        <f>結果表!B13</f>
        <v>100.7084077525187</v>
      </c>
      <c r="C15" s="550">
        <f t="shared" ref="C15" si="59">B15-B14</f>
        <v>-0.10448135649725998</v>
      </c>
      <c r="D15" s="246"/>
      <c r="E15" s="551">
        <f t="shared" ref="E15" si="60">AVERAGE(B13:B15)</f>
        <v>100.76438410710846</v>
      </c>
      <c r="F15" s="544">
        <f t="shared" ref="F15" si="61">E15-E14</f>
        <v>3.013783434430195E-2</v>
      </c>
      <c r="G15" s="2583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59">
        <f>結果表!J13</f>
        <v>101.36984441828619</v>
      </c>
      <c r="L15" s="532">
        <v>12</v>
      </c>
      <c r="M15" s="262">
        <f t="shared" si="21"/>
        <v>100.7084077525187</v>
      </c>
      <c r="N15" s="220">
        <f t="shared" si="22"/>
        <v>101.36984441828619</v>
      </c>
    </row>
    <row r="16" spans="1:19">
      <c r="A16" s="2206">
        <v>43466</v>
      </c>
      <c r="B16" s="2558">
        <f>結果表!B14</f>
        <v>100.59134085324779</v>
      </c>
      <c r="C16" s="52">
        <f t="shared" ref="C16" si="65">B16-B15</f>
        <v>-0.11706689927090963</v>
      </c>
      <c r="D16" s="243">
        <f t="shared" ref="D16" si="66">ROUND((B16-B4)/B4*100,2)</f>
        <v>1.44</v>
      </c>
      <c r="E16" s="542">
        <f t="shared" ref="E16" si="67">AVERAGE(B14:B16)</f>
        <v>100.70421257159416</v>
      </c>
      <c r="F16" s="359">
        <f t="shared" ref="F16" si="68">E16-E15</f>
        <v>-6.017153551429999E-2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58">
        <f>結果表!J14</f>
        <v>101.50639421693418</v>
      </c>
      <c r="L16" s="530" t="s">
        <v>758</v>
      </c>
      <c r="M16" s="531">
        <f t="shared" si="21"/>
        <v>100.59134085324779</v>
      </c>
      <c r="N16" s="369">
        <f t="shared" si="22"/>
        <v>101.50639421693418</v>
      </c>
    </row>
    <row r="17" spans="1:14">
      <c r="A17" s="2206">
        <v>43497</v>
      </c>
      <c r="B17" s="2559">
        <f>結果表!B15</f>
        <v>100.54546220044648</v>
      </c>
      <c r="C17" s="52">
        <f t="shared" ref="C17" si="72">B17-B16</f>
        <v>-4.587865280130643E-2</v>
      </c>
      <c r="D17" s="243">
        <f t="shared" ref="D17" si="73">ROUND((B17-B5)/B5*100,2)</f>
        <v>0.96</v>
      </c>
      <c r="E17" s="542">
        <f t="shared" ref="E17" si="74">AVERAGE(B15:B17)</f>
        <v>100.61507026873765</v>
      </c>
      <c r="F17" s="359">
        <f t="shared" ref="F17" si="75">E17-E16</f>
        <v>-8.9142302856501487E-2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59">
        <f>結果表!J15</f>
        <v>101.60393907870271</v>
      </c>
      <c r="L17" s="527">
        <v>2</v>
      </c>
      <c r="M17" s="262">
        <f t="shared" ref="M17" si="79">B17</f>
        <v>100.54546220044648</v>
      </c>
      <c r="N17" s="220">
        <f t="shared" ref="N17" si="80">J17</f>
        <v>101.60393907870271</v>
      </c>
    </row>
    <row r="18" spans="1:14">
      <c r="A18" s="2206">
        <v>43525</v>
      </c>
      <c r="B18" s="2559">
        <f>結果表!B16</f>
        <v>100.61183023581894</v>
      </c>
      <c r="C18" s="52">
        <f t="shared" ref="C18" si="81">B18-B17</f>
        <v>6.6368035372462941E-2</v>
      </c>
      <c r="D18" s="243">
        <f t="shared" ref="D18" si="82">ROUND((B18-B6)/B6*100,2)</f>
        <v>0.65</v>
      </c>
      <c r="E18" s="542">
        <f t="shared" ref="E18" si="83">AVERAGE(B16:B18)</f>
        <v>100.58287776317108</v>
      </c>
      <c r="F18" s="359">
        <f t="shared" ref="F18" si="84">E18-E17</f>
        <v>-3.2192505566570162E-2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59">
        <f>結果表!J16</f>
        <v>101.69836926410071</v>
      </c>
      <c r="L18" s="527">
        <v>3</v>
      </c>
      <c r="M18" s="262">
        <f t="shared" ref="M18" si="88">B18</f>
        <v>100.61183023581894</v>
      </c>
      <c r="N18" s="220">
        <f t="shared" ref="N18" si="89">J18</f>
        <v>101.69836926410071</v>
      </c>
    </row>
    <row r="19" spans="1:14">
      <c r="A19" s="2206">
        <v>43556</v>
      </c>
      <c r="B19" s="2559">
        <f>結果表!B17</f>
        <v>100.89427443153123</v>
      </c>
      <c r="C19" s="52">
        <f t="shared" ref="C19" si="90">B19-B18</f>
        <v>0.28244419571228718</v>
      </c>
      <c r="D19" s="243">
        <f t="shared" ref="D19" si="91">ROUND((B19-B7)/B7*100,2)</f>
        <v>0.67</v>
      </c>
      <c r="E19" s="542">
        <f t="shared" ref="E19" si="92">AVERAGE(B17:B19)</f>
        <v>100.6838556225989</v>
      </c>
      <c r="F19" s="359">
        <f t="shared" ref="F19" si="93">E19-E18</f>
        <v>0.10097785942781456</v>
      </c>
      <c r="G19" s="360">
        <f t="shared" ref="G19" si="94">IF(F19&lt;0,-1,1)</f>
        <v>1</v>
      </c>
      <c r="H19" s="361">
        <f t="shared" ref="H19" si="95">SUM(G17:G19)</f>
        <v>-1</v>
      </c>
      <c r="I19" s="362" t="str">
        <f t="shared" ref="I19" si="96">IF(H19=-3,"悪化 ",IF(H19=3,"改善 "," ---"))</f>
        <v xml:space="preserve"> ---</v>
      </c>
      <c r="J19" s="2559">
        <f>結果表!J17</f>
        <v>101.81454707773011</v>
      </c>
      <c r="L19" s="527">
        <v>4</v>
      </c>
      <c r="M19" s="262">
        <f t="shared" ref="M19" si="97">B19</f>
        <v>100.89427443153123</v>
      </c>
      <c r="N19" s="220">
        <f t="shared" ref="N19" si="98">J19</f>
        <v>101.81454707773011</v>
      </c>
    </row>
    <row r="20" spans="1:14">
      <c r="A20" s="2206">
        <v>43586</v>
      </c>
      <c r="B20" s="2559">
        <f>結果表!B18</f>
        <v>101.33817421368333</v>
      </c>
      <c r="C20" s="52">
        <f t="shared" ref="C20" si="99">B20-B19</f>
        <v>0.44389978215210135</v>
      </c>
      <c r="D20" s="243">
        <f t="shared" ref="D20" si="100">ROUND((B20-B8)/B8*100,2)</f>
        <v>0.95</v>
      </c>
      <c r="E20" s="542">
        <f t="shared" ref="E20" si="101">AVERAGE(B18:B20)</f>
        <v>100.94809296034451</v>
      </c>
      <c r="F20" s="359">
        <f t="shared" ref="F20" si="102">E20-E19</f>
        <v>0.26423733774561242</v>
      </c>
      <c r="G20" s="360">
        <f t="shared" ref="G20" si="103">IF(F20&lt;0,-1,1)</f>
        <v>1</v>
      </c>
      <c r="H20" s="361">
        <f t="shared" ref="H20" si="104">SUM(G18:G20)</f>
        <v>1</v>
      </c>
      <c r="I20" s="362" t="str">
        <f t="shared" ref="I20" si="105">IF(H20=-3,"悪化 ",IF(H20=3,"改善 "," ---"))</f>
        <v xml:space="preserve"> ---</v>
      </c>
      <c r="J20" s="2559">
        <f>結果表!J18</f>
        <v>101.96543830231633</v>
      </c>
      <c r="L20" s="527">
        <v>5</v>
      </c>
      <c r="M20" s="262">
        <f t="shared" ref="M20" si="106">B20</f>
        <v>101.33817421368333</v>
      </c>
      <c r="N20" s="220">
        <f t="shared" ref="N20" si="107">J20</f>
        <v>101.96543830231633</v>
      </c>
    </row>
    <row r="21" spans="1:14">
      <c r="A21" s="2206">
        <v>43617</v>
      </c>
      <c r="B21" s="2559">
        <f>結果表!B19</f>
        <v>101.75525192004164</v>
      </c>
      <c r="C21" s="52">
        <f t="shared" ref="C21" si="108">B21-B20</f>
        <v>0.41707770635831309</v>
      </c>
      <c r="D21" s="243">
        <f t="shared" ref="D21" si="109">ROUND((B21-B9)/B9*100,2)</f>
        <v>1.33</v>
      </c>
      <c r="E21" s="542">
        <f t="shared" ref="E21" si="110">AVERAGE(B19:B21)</f>
        <v>101.32923352175207</v>
      </c>
      <c r="F21" s="359">
        <f t="shared" ref="F21" si="111">E21-E20</f>
        <v>0.38114056140756247</v>
      </c>
      <c r="G21" s="360">
        <f t="shared" ref="G21" si="112">IF(F21&lt;0,-1,1)</f>
        <v>1</v>
      </c>
      <c r="H21" s="361">
        <f t="shared" ref="H21" si="113">SUM(G19:G21)</f>
        <v>3</v>
      </c>
      <c r="I21" s="362" t="str">
        <f t="shared" ref="I21" si="114">IF(H21=-3,"悪化 ",IF(H21=3,"改善 "," ---"))</f>
        <v xml:space="preserve">改善 </v>
      </c>
      <c r="J21" s="2559">
        <f>結果表!J19</f>
        <v>102.10514620289071</v>
      </c>
      <c r="L21" s="527">
        <v>6</v>
      </c>
      <c r="M21" s="262">
        <f t="shared" ref="M21" si="115">B21</f>
        <v>101.75525192004164</v>
      </c>
      <c r="N21" s="220">
        <f t="shared" ref="N21" si="116">J21</f>
        <v>102.10514620289071</v>
      </c>
    </row>
    <row r="22" spans="1:14">
      <c r="A22" s="2206">
        <v>43647</v>
      </c>
      <c r="B22" s="2559">
        <f>結果表!B20</f>
        <v>101.89243127571737</v>
      </c>
      <c r="C22" s="52">
        <f t="shared" ref="C22" si="117">B22-B21</f>
        <v>0.13717935567572681</v>
      </c>
      <c r="D22" s="243">
        <f t="shared" ref="D22" si="118">ROUND((B22-B10)/B10*100,2)</f>
        <v>1.43</v>
      </c>
      <c r="E22" s="542">
        <f t="shared" ref="E22" si="119">AVERAGE(B20:B22)</f>
        <v>101.66195246981412</v>
      </c>
      <c r="F22" s="359">
        <f t="shared" ref="F22" si="120">E22-E21</f>
        <v>0.33271894806205182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59">
        <f>結果表!J20</f>
        <v>102.21092687348035</v>
      </c>
      <c r="L22" s="527">
        <v>7</v>
      </c>
      <c r="M22" s="262">
        <f t="shared" ref="M22" si="124">B22</f>
        <v>101.89243127571737</v>
      </c>
      <c r="N22" s="220">
        <f t="shared" ref="N22" si="125">J22</f>
        <v>102.21092687348035</v>
      </c>
    </row>
    <row r="23" spans="1:14">
      <c r="A23" s="2206">
        <v>43678</v>
      </c>
      <c r="B23" s="2559">
        <f>結果表!B21</f>
        <v>101.79604700152028</v>
      </c>
      <c r="C23" s="52">
        <f t="shared" ref="C23" si="126">B23-B22</f>
        <v>-9.6384274197092168E-2</v>
      </c>
      <c r="D23" s="243">
        <f t="shared" ref="D23" si="127">ROUND((B23-B11)/B11*100,2)</f>
        <v>1.27</v>
      </c>
      <c r="E23" s="542">
        <f t="shared" ref="E23" si="128">AVERAGE(B21:B23)</f>
        <v>101.81457673242643</v>
      </c>
      <c r="F23" s="359">
        <f t="shared" ref="F23" si="129">E23-E22</f>
        <v>0.15262426261230644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59">
        <f>結果表!J21</f>
        <v>102.26645782217241</v>
      </c>
      <c r="L23" s="529">
        <v>8</v>
      </c>
      <c r="M23" s="262">
        <f t="shared" ref="M23" si="133">B23</f>
        <v>101.79604700152028</v>
      </c>
      <c r="N23" s="220">
        <f t="shared" ref="N23" si="134">J23</f>
        <v>102.26645782217241</v>
      </c>
    </row>
    <row r="24" spans="1:14">
      <c r="A24" s="2206">
        <v>43709</v>
      </c>
      <c r="B24" s="2559">
        <f>結果表!B22</f>
        <v>101.50857866083196</v>
      </c>
      <c r="C24" s="52">
        <f t="shared" ref="C24" si="135">B24-B23</f>
        <v>-0.28746834068832072</v>
      </c>
      <c r="D24" s="243">
        <f t="shared" ref="D24" si="136">ROUND((B24-B12)/B12*100,2)</f>
        <v>0.89</v>
      </c>
      <c r="E24" s="542">
        <f t="shared" ref="E24" si="137">AVERAGE(B22:B24)</f>
        <v>101.73235231268988</v>
      </c>
      <c r="F24" s="359">
        <f t="shared" ref="F24" si="138">E24-E23</f>
        <v>-8.2224419736547816E-2</v>
      </c>
      <c r="G24" s="360">
        <f t="shared" ref="G24" si="139">IF(F24&lt;0,-1,1)</f>
        <v>-1</v>
      </c>
      <c r="H24" s="361">
        <f t="shared" ref="H24" si="140">SUM(G22:G24)</f>
        <v>1</v>
      </c>
      <c r="I24" s="362" t="str">
        <f t="shared" ref="I24" si="141">IF(H24=-3,"悪化 ",IF(H24=3,"改善 "," ---"))</f>
        <v xml:space="preserve"> ---</v>
      </c>
      <c r="J24" s="2559">
        <f>結果表!J22</f>
        <v>102.25481003949014</v>
      </c>
      <c r="L24" s="529">
        <v>9</v>
      </c>
      <c r="M24" s="262">
        <f t="shared" ref="M24" si="142">B24</f>
        <v>101.50857866083196</v>
      </c>
      <c r="N24" s="220">
        <f t="shared" ref="N24" si="143">J24</f>
        <v>102.25481003949014</v>
      </c>
    </row>
    <row r="25" spans="1:14">
      <c r="A25" s="2206">
        <v>43739</v>
      </c>
      <c r="B25" s="2559">
        <f>結果表!B23</f>
        <v>101.00469646422852</v>
      </c>
      <c r="C25" s="52">
        <f t="shared" ref="C25" si="144">B25-B24</f>
        <v>-0.50388219660344191</v>
      </c>
      <c r="D25" s="243">
        <f t="shared" ref="D25" si="145">ROUND((B25-B13)/B13*100,2)</f>
        <v>0.23</v>
      </c>
      <c r="E25" s="542">
        <f t="shared" ref="E25" si="146">AVERAGE(B23:B25)</f>
        <v>101.43644070886025</v>
      </c>
      <c r="F25" s="359">
        <f t="shared" ref="F25" si="147">E25-E24</f>
        <v>-0.29591160382963722</v>
      </c>
      <c r="G25" s="360">
        <f t="shared" ref="G25" si="148">IF(F25&lt;0,-1,1)</f>
        <v>-1</v>
      </c>
      <c r="H25" s="361">
        <f t="shared" ref="H25" si="149">SUM(G23:G25)</f>
        <v>-1</v>
      </c>
      <c r="I25" s="362" t="str">
        <f t="shared" ref="I25" si="150">IF(H25=-3,"悪化 ",IF(H25=3,"改善 "," ---"))</f>
        <v xml:space="preserve"> ---</v>
      </c>
      <c r="J25" s="2559">
        <f>結果表!J23</f>
        <v>102.17359440579466</v>
      </c>
      <c r="L25" s="529">
        <v>10</v>
      </c>
      <c r="M25" s="262">
        <f t="shared" ref="M25" si="151">B25</f>
        <v>101.00469646422852</v>
      </c>
      <c r="N25" s="220">
        <f t="shared" ref="N25" si="152">J25</f>
        <v>102.17359440579466</v>
      </c>
    </row>
    <row r="26" spans="1:14">
      <c r="A26" s="2206">
        <v>43770</v>
      </c>
      <c r="B26" s="2559">
        <f>結果表!B24</f>
        <v>100.35728229080016</v>
      </c>
      <c r="C26" s="52">
        <f t="shared" ref="C26" si="153">B26-B25</f>
        <v>-0.64741417342835916</v>
      </c>
      <c r="D26" s="243">
        <f t="shared" ref="D26" si="154">ROUND((B26-B14)/B14*100,2)</f>
        <v>-0.45</v>
      </c>
      <c r="E26" s="542">
        <f t="shared" ref="E26" si="155">AVERAGE(B24:B26)</f>
        <v>100.95685247195354</v>
      </c>
      <c r="F26" s="359">
        <f t="shared" ref="F26" si="156">E26-E25</f>
        <v>-0.47958823690670727</v>
      </c>
      <c r="G26" s="360">
        <f t="shared" ref="G26" si="157">IF(F26&lt;0,-1,1)</f>
        <v>-1</v>
      </c>
      <c r="H26" s="361">
        <f t="shared" ref="H26" si="158">SUM(G24:G26)</f>
        <v>-3</v>
      </c>
      <c r="I26" s="362" t="str">
        <f t="shared" ref="I26" si="159">IF(H26=-3,"悪化 ",IF(H26=3,"改善 "," ---"))</f>
        <v xml:space="preserve">悪化 </v>
      </c>
      <c r="J26" s="2559">
        <f>結果表!J24</f>
        <v>102.00641286051221</v>
      </c>
      <c r="L26" s="528">
        <v>11</v>
      </c>
      <c r="M26" s="262">
        <f t="shared" ref="M26" si="160">B26</f>
        <v>100.35728229080016</v>
      </c>
      <c r="N26" s="220">
        <f t="shared" ref="N26" si="161">J26</f>
        <v>102.00641286051221</v>
      </c>
    </row>
    <row r="27" spans="1:14">
      <c r="A27" s="2206">
        <v>43800</v>
      </c>
      <c r="B27" s="2560">
        <f>結果表!B25</f>
        <v>99.578522709938298</v>
      </c>
      <c r="C27" s="52">
        <f t="shared" ref="C27" si="162">B27-B26</f>
        <v>-0.77875958086185904</v>
      </c>
      <c r="D27" s="243">
        <f t="shared" ref="D27" si="163">ROUND((B27-B15)/B15*100,2)</f>
        <v>-1.1200000000000001</v>
      </c>
      <c r="E27" s="542">
        <f t="shared" ref="E27" si="164">AVERAGE(B25:B27)</f>
        <v>100.31350048832233</v>
      </c>
      <c r="F27" s="359">
        <f t="shared" ref="F27" si="165">E27-E26</f>
        <v>-0.64335198363120583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60">
        <f>結果表!J25</f>
        <v>101.7122442087518</v>
      </c>
      <c r="L27" s="527">
        <v>12</v>
      </c>
      <c r="M27" s="262">
        <f t="shared" ref="M27:M28" si="169">B27</f>
        <v>99.578522709938298</v>
      </c>
      <c r="N27" s="220">
        <f t="shared" ref="N27:N28" si="170">J27</f>
        <v>101.7122442087518</v>
      </c>
    </row>
    <row r="28" spans="1:14">
      <c r="A28" s="2239">
        <v>43831</v>
      </c>
      <c r="B28" s="2559">
        <f>結果表!B26</f>
        <v>98.625871250744552</v>
      </c>
      <c r="C28" s="547">
        <f t="shared" ref="C28" si="171">B28-B27</f>
        <v>-0.95265145919374561</v>
      </c>
      <c r="D28" s="245">
        <f t="shared" ref="D28" si="172">ROUND((B28-B16)/B16*100,2)</f>
        <v>-1.95</v>
      </c>
      <c r="E28" s="548">
        <f t="shared" ref="E28" si="173">AVERAGE(B26:B28)</f>
        <v>99.520558750494345</v>
      </c>
      <c r="F28" s="553">
        <f t="shared" ref="F28" si="174">E28-E27</f>
        <v>-0.79294173782798794</v>
      </c>
      <c r="G28" s="549">
        <f t="shared" ref="G28" si="175">IF(F28&lt;0,-1,1)</f>
        <v>-1</v>
      </c>
      <c r="H28" s="554">
        <f t="shared" ref="H28" si="176">SUM(G26:G28)</f>
        <v>-3</v>
      </c>
      <c r="I28" s="2556" t="str">
        <f t="shared" ref="I28" si="177">IF(H28=-3,"悪化 ",IF(H28=3,"改善 "," ---"))</f>
        <v xml:space="preserve">悪化 </v>
      </c>
      <c r="J28" s="2559">
        <f>結果表!J26</f>
        <v>101.18767922820994</v>
      </c>
      <c r="L28" s="530" t="s">
        <v>802</v>
      </c>
      <c r="M28" s="531">
        <f t="shared" si="169"/>
        <v>98.625871250744552</v>
      </c>
      <c r="N28" s="369">
        <f t="shared" si="170"/>
        <v>101.18767922820994</v>
      </c>
    </row>
    <row r="29" spans="1:14">
      <c r="A29" s="2240">
        <v>43862</v>
      </c>
      <c r="B29" s="2559">
        <f>結果表!B27</f>
        <v>97.549908372034409</v>
      </c>
      <c r="C29" s="52">
        <f t="shared" ref="C29" si="178">B29-B28</f>
        <v>-1.0759628787101434</v>
      </c>
      <c r="D29" s="243">
        <f t="shared" ref="D29" si="179">ROUND((B29-B17)/B17*100,2)</f>
        <v>-2.98</v>
      </c>
      <c r="E29" s="542">
        <f t="shared" ref="E29" si="180">AVERAGE(B27:B29)</f>
        <v>98.584767444239091</v>
      </c>
      <c r="F29" s="359">
        <f t="shared" ref="F29" si="181">E29-E28</f>
        <v>-0.93579130625525409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59">
        <f>結果表!J27</f>
        <v>100.44156194061421</v>
      </c>
      <c r="L29" s="527">
        <v>2</v>
      </c>
      <c r="M29" s="262">
        <f t="shared" ref="M29" si="185">B29</f>
        <v>97.549908372034409</v>
      </c>
      <c r="N29" s="220">
        <f t="shared" ref="N29" si="186">J29</f>
        <v>100.44156194061421</v>
      </c>
    </row>
    <row r="30" spans="1:14">
      <c r="A30" s="2240">
        <v>43891</v>
      </c>
      <c r="B30" s="2559">
        <f>結果表!B28</f>
        <v>96.414121938943538</v>
      </c>
      <c r="C30" s="52">
        <f t="shared" ref="C30" si="187">B30-B29</f>
        <v>-1.1357864330908711</v>
      </c>
      <c r="D30" s="243">
        <f t="shared" ref="D30" si="188">ROUND((B30-B18)/B18*100,2)</f>
        <v>-4.17</v>
      </c>
      <c r="E30" s="542">
        <f t="shared" ref="E30" si="189">AVERAGE(B28:B30)</f>
        <v>97.529967187240842</v>
      </c>
      <c r="F30" s="359">
        <f t="shared" ref="F30" si="190">E30-E29</f>
        <v>-1.0548002569982486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59">
        <f>結果表!J28</f>
        <v>99.474469701245724</v>
      </c>
      <c r="L30" s="527">
        <v>3</v>
      </c>
      <c r="M30" s="262">
        <f t="shared" ref="M30" si="194">B30</f>
        <v>96.414121938943538</v>
      </c>
      <c r="N30" s="220">
        <f t="shared" ref="N30" si="195">J30</f>
        <v>99.474469701245724</v>
      </c>
    </row>
    <row r="31" spans="1:14">
      <c r="A31" s="2240">
        <v>43922</v>
      </c>
      <c r="B31" s="2559">
        <f>結果表!B29</f>
        <v>95.389194261687578</v>
      </c>
      <c r="C31" s="52">
        <f t="shared" ref="C31" si="196">B31-B30</f>
        <v>-1.0249276772559597</v>
      </c>
      <c r="D31" s="243">
        <f t="shared" ref="D31" si="197">ROUND((B31-B19)/B19*100,2)</f>
        <v>-5.46</v>
      </c>
      <c r="E31" s="542">
        <f t="shared" ref="E31" si="198">AVERAGE(B29:B31)</f>
        <v>96.45107485755517</v>
      </c>
      <c r="F31" s="359">
        <f t="shared" ref="F31" si="199">E31-E30</f>
        <v>-1.0788923296856723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59">
        <f>結果表!J29</f>
        <v>98.390734147460151</v>
      </c>
      <c r="L31" s="527">
        <v>4</v>
      </c>
      <c r="M31" s="262">
        <f t="shared" ref="M31" si="203">B31</f>
        <v>95.389194261687578</v>
      </c>
      <c r="N31" s="220">
        <f t="shared" ref="N31" si="204">J31</f>
        <v>98.390734147460151</v>
      </c>
    </row>
    <row r="32" spans="1:14">
      <c r="A32" s="2240">
        <v>43952</v>
      </c>
      <c r="B32" s="2559">
        <f>結果表!B30</f>
        <v>94.832392734235839</v>
      </c>
      <c r="C32" s="52">
        <f t="shared" ref="C32" si="205">B32-B31</f>
        <v>-0.55680152745173928</v>
      </c>
      <c r="D32" s="243">
        <f t="shared" ref="D32" si="206">ROUND((B32-B20)/B20*100,2)</f>
        <v>-6.42</v>
      </c>
      <c r="E32" s="542">
        <f t="shared" ref="E32" si="207">AVERAGE(B30:B32)</f>
        <v>95.545236311622318</v>
      </c>
      <c r="F32" s="359">
        <f t="shared" ref="F32" si="208">E32-E31</f>
        <v>-0.90583854593285196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59">
        <f>結果表!J30</f>
        <v>97.400492000629882</v>
      </c>
      <c r="L32" s="527">
        <v>5</v>
      </c>
      <c r="M32" s="262">
        <f t="shared" ref="M32" si="212">B32</f>
        <v>94.832392734235839</v>
      </c>
      <c r="N32" s="220">
        <f t="shared" ref="N32" si="213">J32</f>
        <v>97.400492000629882</v>
      </c>
    </row>
    <row r="33" spans="1:14">
      <c r="A33" s="2240">
        <v>43983</v>
      </c>
      <c r="B33" s="2559">
        <f>結果表!B31</f>
        <v>94.906863043571718</v>
      </c>
      <c r="C33" s="52">
        <f t="shared" ref="C33" si="214">B33-B32</f>
        <v>7.4470309335879392E-2</v>
      </c>
      <c r="D33" s="243">
        <f t="shared" ref="D33" si="215">ROUND((B33-B21)/B21*100,2)</f>
        <v>-6.73</v>
      </c>
      <c r="E33" s="542">
        <f t="shared" ref="E33" si="216">AVERAGE(B31:B33)</f>
        <v>95.042816679831716</v>
      </c>
      <c r="F33" s="359">
        <f t="shared" ref="F33" si="217">E33-E32</f>
        <v>-0.50241963179060178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59">
        <f>結果表!J31</f>
        <v>96.687848121952541</v>
      </c>
      <c r="L33" s="527">
        <v>6</v>
      </c>
      <c r="M33" s="262">
        <f t="shared" ref="M33" si="221">B33</f>
        <v>94.906863043571718</v>
      </c>
      <c r="N33" s="220">
        <f t="shared" ref="N33" si="222">J33</f>
        <v>96.687848121952541</v>
      </c>
    </row>
    <row r="34" spans="1:14">
      <c r="A34" s="2240">
        <v>44013</v>
      </c>
      <c r="B34" s="2559">
        <f>結果表!B32</f>
        <v>95.44061994657082</v>
      </c>
      <c r="C34" s="52">
        <f t="shared" ref="C34" si="223">B34-B33</f>
        <v>0.53375690299910161</v>
      </c>
      <c r="D34" s="243">
        <f t="shared" ref="D34" si="224">ROUND((B34-B22)/B22*100,2)</f>
        <v>-6.33</v>
      </c>
      <c r="E34" s="542">
        <f t="shared" ref="E34" si="225">AVERAGE(B32:B34)</f>
        <v>95.059958574792788</v>
      </c>
      <c r="F34" s="359">
        <f t="shared" ref="F34" si="226">E34-E33</f>
        <v>1.7141894961071102E-2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59">
        <f>結果表!J32</f>
        <v>96.333704354642506</v>
      </c>
      <c r="L34" s="527">
        <v>7</v>
      </c>
      <c r="M34" s="262">
        <f t="shared" ref="M34" si="230">B34</f>
        <v>95.44061994657082</v>
      </c>
      <c r="N34" s="220">
        <f t="shared" ref="N34" si="231">J34</f>
        <v>96.333704354642506</v>
      </c>
    </row>
    <row r="35" spans="1:14">
      <c r="A35" s="2240">
        <v>44044</v>
      </c>
      <c r="B35" s="2559">
        <f>結果表!B33</f>
        <v>96.245593591403974</v>
      </c>
      <c r="C35" s="52">
        <f t="shared" ref="C35" si="232">B35-B34</f>
        <v>0.80497364483315437</v>
      </c>
      <c r="D35" s="243">
        <f t="shared" ref="D35" si="233">ROUND((B35-B23)/B23*100,2)</f>
        <v>-5.45</v>
      </c>
      <c r="E35" s="542">
        <f t="shared" ref="E35" si="234">AVERAGE(B33:B35)</f>
        <v>95.531025527182166</v>
      </c>
      <c r="F35" s="359">
        <f t="shared" ref="F35" si="235">E35-E34</f>
        <v>0.47106695238937846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59">
        <f>結果表!J33</f>
        <v>96.301894160763993</v>
      </c>
      <c r="L35" s="529">
        <v>8</v>
      </c>
      <c r="M35" s="262">
        <f t="shared" ref="M35" si="239">B35</f>
        <v>96.245593591403974</v>
      </c>
      <c r="N35" s="220">
        <f t="shared" ref="N35" si="240">J35</f>
        <v>96.301894160763993</v>
      </c>
    </row>
    <row r="36" spans="1:14">
      <c r="A36" s="2240">
        <v>44075</v>
      </c>
      <c r="B36" s="2559">
        <f>結果表!B34</f>
        <v>97.255748565805689</v>
      </c>
      <c r="C36" s="52">
        <f t="shared" ref="C36" si="241">B36-B35</f>
        <v>1.0101549744017149</v>
      </c>
      <c r="D36" s="243">
        <f t="shared" ref="D36" si="242">ROUND((B36-B24)/B24*100,2)</f>
        <v>-4.1900000000000004</v>
      </c>
      <c r="E36" s="542">
        <f t="shared" ref="E36" si="243">AVERAGE(B34:B36)</f>
        <v>96.313987367926828</v>
      </c>
      <c r="F36" s="359">
        <f t="shared" ref="F36" si="244">E36-E35</f>
        <v>0.78296184074466169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59">
        <f>結果表!J34</f>
        <v>96.520260831603977</v>
      </c>
      <c r="L36" s="529">
        <v>9</v>
      </c>
      <c r="M36" s="262">
        <f t="shared" ref="M36" si="248">B36</f>
        <v>97.255748565805689</v>
      </c>
      <c r="N36" s="220">
        <f t="shared" ref="N36" si="249">J36</f>
        <v>96.520260831603977</v>
      </c>
    </row>
    <row r="37" spans="1:14">
      <c r="A37" s="2240">
        <v>44105</v>
      </c>
      <c r="B37" s="2559">
        <f>結果表!B35</f>
        <v>98.291062917637376</v>
      </c>
      <c r="C37" s="52">
        <f t="shared" ref="C37" si="250">B37-B36</f>
        <v>1.035314351831687</v>
      </c>
      <c r="D37" s="243">
        <f t="shared" ref="D37" si="251">ROUND((B37-B25)/B25*100,2)</f>
        <v>-2.69</v>
      </c>
      <c r="E37" s="542">
        <f t="shared" ref="E37" si="252">AVERAGE(B35:B37)</f>
        <v>97.264135024948999</v>
      </c>
      <c r="F37" s="359">
        <f t="shared" ref="F37" si="253">E37-E36</f>
        <v>0.95014765702217119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59">
        <f>結果表!J35</f>
        <v>96.873685873697838</v>
      </c>
      <c r="L37" s="529">
        <v>10</v>
      </c>
      <c r="M37" s="262">
        <f t="shared" ref="M37" si="257">B37</f>
        <v>98.291062917637376</v>
      </c>
      <c r="N37" s="220">
        <f t="shared" ref="N37" si="258">J37</f>
        <v>96.873685873697838</v>
      </c>
    </row>
    <row r="38" spans="1:14">
      <c r="A38" s="2240">
        <v>44136</v>
      </c>
      <c r="B38" s="2559">
        <f>結果表!B36</f>
        <v>99.262026254810024</v>
      </c>
      <c r="C38" s="52">
        <f t="shared" ref="C38" si="259">B38-B37</f>
        <v>0.97096333717264827</v>
      </c>
      <c r="D38" s="243">
        <f t="shared" ref="D38" si="260">ROUND((B38-B26)/B26*100,2)</f>
        <v>-1.0900000000000001</v>
      </c>
      <c r="E38" s="542">
        <f t="shared" ref="E38" si="261">AVERAGE(B36:B38)</f>
        <v>98.269612579417696</v>
      </c>
      <c r="F38" s="359">
        <f t="shared" ref="F38" si="262">E38-E37</f>
        <v>1.0054775544686976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59">
        <f>結果表!J36</f>
        <v>97.262186137627737</v>
      </c>
      <c r="L38" s="528">
        <v>11</v>
      </c>
      <c r="M38" s="262">
        <f t="shared" ref="M38" si="266">B38</f>
        <v>99.262026254810024</v>
      </c>
      <c r="N38" s="220">
        <f t="shared" ref="N38" si="267">J38</f>
        <v>97.262186137627737</v>
      </c>
    </row>
    <row r="39" spans="1:14">
      <c r="A39" s="2561">
        <v>44166</v>
      </c>
      <c r="B39" s="2559">
        <f>結果表!B37</f>
        <v>100.16808887541626</v>
      </c>
      <c r="C39" s="550">
        <f t="shared" ref="C39" si="268">B39-B38</f>
        <v>0.90606262060623521</v>
      </c>
      <c r="D39" s="246">
        <f t="shared" ref="D39" si="269">ROUND((B39-B27)/B27*100,2)</f>
        <v>0.59</v>
      </c>
      <c r="E39" s="551">
        <f t="shared" ref="E39" si="270">AVERAGE(B37:B39)</f>
        <v>99.24039268262122</v>
      </c>
      <c r="F39" s="544">
        <f t="shared" ref="F39" si="271">E39-E38</f>
        <v>0.97078010320352348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59">
        <f>結果表!J37</f>
        <v>97.69330983543864</v>
      </c>
      <c r="L39" s="532">
        <v>12</v>
      </c>
      <c r="M39" s="494">
        <f t="shared" ref="M39" si="275">B39</f>
        <v>100.16808887541626</v>
      </c>
      <c r="N39" s="225">
        <f t="shared" ref="N39" si="276">J39</f>
        <v>97.69330983543864</v>
      </c>
    </row>
    <row r="40" spans="1:14">
      <c r="A40" s="2206">
        <v>44197</v>
      </c>
      <c r="B40" s="2558">
        <f>結果表!B38</f>
        <v>100.96208791473902</v>
      </c>
      <c r="C40" s="52">
        <f t="shared" ref="C40" si="277">B40-B39</f>
        <v>0.79399903932275606</v>
      </c>
      <c r="D40" s="243">
        <f t="shared" ref="D40" si="278">ROUND((B40-B28)/B28*100,2)</f>
        <v>2.37</v>
      </c>
      <c r="E40" s="542">
        <f t="shared" ref="E40" si="279">AVERAGE(B38:B40)</f>
        <v>100.13073434832177</v>
      </c>
      <c r="F40" s="359">
        <f t="shared" ref="F40" si="280">E40-E39</f>
        <v>0.89034166570054651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58">
        <f>結果表!J38</f>
        <v>98.133842528228115</v>
      </c>
      <c r="L40" s="530" t="s">
        <v>815</v>
      </c>
      <c r="M40" s="262">
        <f t="shared" ref="M40" si="284">B40</f>
        <v>100.96208791473902</v>
      </c>
      <c r="N40" s="220">
        <f t="shared" ref="N40" si="285">J40</f>
        <v>98.133842528228115</v>
      </c>
    </row>
    <row r="41" spans="1:14">
      <c r="A41" s="2206">
        <v>44228</v>
      </c>
      <c r="B41" s="2559">
        <f>結果表!B39</f>
        <v>101.52626226091435</v>
      </c>
      <c r="C41" s="52">
        <f t="shared" ref="C41" si="286">B41-B40</f>
        <v>0.56417434617533502</v>
      </c>
      <c r="D41" s="243">
        <f t="shared" ref="D41" si="287">ROUND((B41-B29)/B29*100,2)</f>
        <v>4.08</v>
      </c>
      <c r="E41" s="542">
        <f t="shared" ref="E41" si="288">AVERAGE(B39:B41)</f>
        <v>100.88547968368988</v>
      </c>
      <c r="F41" s="359">
        <f t="shared" ref="F41" si="289">E41-E40</f>
        <v>0.7547453353681135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59">
        <f>結果表!J39</f>
        <v>98.504840086914086</v>
      </c>
      <c r="L41" s="527">
        <v>2</v>
      </c>
      <c r="M41" s="262">
        <f t="shared" ref="M41" si="293">B41</f>
        <v>101.52626226091435</v>
      </c>
      <c r="N41" s="220">
        <f t="shared" ref="N41" si="294">J41</f>
        <v>98.504840086914086</v>
      </c>
    </row>
    <row r="42" spans="1:14">
      <c r="A42" s="2206">
        <v>44256</v>
      </c>
      <c r="B42" s="2559">
        <f>結果表!B40</f>
        <v>101.86194456446728</v>
      </c>
      <c r="C42" s="52">
        <f t="shared" ref="C42" si="295">B42-B41</f>
        <v>0.33568230355292883</v>
      </c>
      <c r="D42" s="243">
        <f t="shared" ref="D42" si="296">ROUND((B42-B30)/B30*100,2)</f>
        <v>5.65</v>
      </c>
      <c r="E42" s="542">
        <f t="shared" ref="E42" si="297">AVERAGE(B40:B42)</f>
        <v>101.45009824670687</v>
      </c>
      <c r="F42" s="359">
        <f t="shared" ref="F42" si="298">E42-E41</f>
        <v>0.56461856301699243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59">
        <f>結果表!J40</f>
        <v>98.814818117140518</v>
      </c>
      <c r="L42" s="527">
        <v>3</v>
      </c>
      <c r="M42" s="262">
        <f t="shared" ref="M42" si="302">B42</f>
        <v>101.86194456446728</v>
      </c>
      <c r="N42" s="220">
        <f t="shared" ref="N42" si="303">J42</f>
        <v>98.814818117140518</v>
      </c>
    </row>
    <row r="43" spans="1:14">
      <c r="A43" s="2206">
        <v>44287</v>
      </c>
      <c r="B43" s="2559">
        <f>結果表!B41</f>
        <v>101.95932994651329</v>
      </c>
      <c r="C43" s="52">
        <f t="shared" ref="C43" si="304">B43-B42</f>
        <v>9.7385382046013547E-2</v>
      </c>
      <c r="D43" s="243">
        <f t="shared" ref="D43" si="305">ROUND((B43-B31)/B31*100,2)</f>
        <v>6.89</v>
      </c>
      <c r="E43" s="542">
        <f t="shared" ref="E43" si="306">AVERAGE(B41:B43)</f>
        <v>101.78251225729832</v>
      </c>
      <c r="F43" s="359">
        <f t="shared" ref="F43" si="307">E43-E42</f>
        <v>0.33241401059144948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59">
        <f>結果表!J41</f>
        <v>99.075040414192586</v>
      </c>
      <c r="L43" s="527">
        <v>4</v>
      </c>
      <c r="M43" s="262">
        <f t="shared" ref="M43" si="311">B43</f>
        <v>101.95932994651329</v>
      </c>
      <c r="N43" s="220">
        <f t="shared" ref="N43" si="312">J43</f>
        <v>99.075040414192586</v>
      </c>
    </row>
    <row r="44" spans="1:14">
      <c r="A44" s="2206">
        <v>44317</v>
      </c>
      <c r="B44" s="2559">
        <f>結果表!B42</f>
        <v>101.83888420072569</v>
      </c>
      <c r="C44" s="52">
        <f t="shared" ref="C44" si="313">B44-B43</f>
        <v>-0.12044574578760603</v>
      </c>
      <c r="D44" s="243">
        <f t="shared" ref="D44" si="314">ROUND((B44-B32)/B32*100,2)</f>
        <v>7.39</v>
      </c>
      <c r="E44" s="542">
        <f t="shared" ref="E44" si="315">AVERAGE(B42:B44)</f>
        <v>101.88671957056874</v>
      </c>
      <c r="F44" s="359">
        <f t="shared" ref="F44" si="316">E44-E43</f>
        <v>0.10420731327042176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59">
        <f>結果表!J42</f>
        <v>99.282304656030846</v>
      </c>
      <c r="L44" s="527">
        <v>5</v>
      </c>
      <c r="M44" s="262">
        <f t="shared" ref="M44" si="320">B44</f>
        <v>101.83888420072569</v>
      </c>
      <c r="N44" s="220">
        <f t="shared" ref="N44" si="321">J44</f>
        <v>99.282304656030846</v>
      </c>
    </row>
    <row r="45" spans="1:14">
      <c r="A45" s="2206">
        <v>44348</v>
      </c>
      <c r="B45" s="2559">
        <f>結果表!B43</f>
        <v>101.54926808706011</v>
      </c>
      <c r="C45" s="52">
        <f t="shared" ref="C45" si="322">B45-B44</f>
        <v>-0.28961611366557349</v>
      </c>
      <c r="D45" s="243">
        <f t="shared" ref="D45" si="323">ROUND((B45-B33)/B33*100,2)</f>
        <v>7</v>
      </c>
      <c r="E45" s="542">
        <f t="shared" ref="E45" si="324">AVERAGE(B43:B45)</f>
        <v>101.7824940780997</v>
      </c>
      <c r="F45" s="359">
        <f t="shared" ref="F45" si="325">E45-E44</f>
        <v>-0.10422549246904111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59">
        <f>結果表!J43</f>
        <v>99.43379549635155</v>
      </c>
      <c r="L45" s="527">
        <v>6</v>
      </c>
      <c r="M45" s="262">
        <f t="shared" ref="M45" si="329">B45</f>
        <v>101.54926808706011</v>
      </c>
      <c r="N45" s="220">
        <f t="shared" ref="N45" si="330">J45</f>
        <v>99.43379549635155</v>
      </c>
    </row>
    <row r="46" spans="1:14">
      <c r="A46" s="2206">
        <v>44378</v>
      </c>
      <c r="B46" s="2559">
        <f>結果表!B44</f>
        <v>101.17382651643098</v>
      </c>
      <c r="C46" s="52">
        <f t="shared" ref="C46" si="331">B46-B45</f>
        <v>-0.37544157062913541</v>
      </c>
      <c r="D46" s="243">
        <f t="shared" ref="D46" si="332">ROUND((B46-B34)/B34*100,2)</f>
        <v>6.01</v>
      </c>
      <c r="E46" s="542">
        <f t="shared" ref="E46" si="333">AVERAGE(B44:B46)</f>
        <v>101.5206596014056</v>
      </c>
      <c r="F46" s="359">
        <f t="shared" ref="F46" si="334">E46-E45</f>
        <v>-0.26183447669410498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59">
        <f>結果表!J44</f>
        <v>99.531685238623353</v>
      </c>
      <c r="L46" s="527">
        <v>7</v>
      </c>
      <c r="M46" s="262">
        <f t="shared" ref="M46" si="338">B46</f>
        <v>101.17382651643098</v>
      </c>
      <c r="N46" s="220">
        <f t="shared" ref="N46" si="339">J46</f>
        <v>99.531685238623353</v>
      </c>
    </row>
    <row r="47" spans="1:14">
      <c r="A47" s="2206">
        <v>44409</v>
      </c>
      <c r="B47" s="2559">
        <f>結果表!B45</f>
        <v>100.84524808543559</v>
      </c>
      <c r="C47" s="52">
        <f t="shared" ref="C47" si="340">B47-B46</f>
        <v>-0.32857843099539252</v>
      </c>
      <c r="D47" s="243">
        <f t="shared" ref="D47" si="341">ROUND((B47-B35)/B35*100,2)</f>
        <v>4.78</v>
      </c>
      <c r="E47" s="542">
        <f t="shared" ref="E47" si="342">AVERAGE(B45:B47)</f>
        <v>101.18944756297556</v>
      </c>
      <c r="F47" s="359">
        <f t="shared" ref="F47" si="343">E47-E46</f>
        <v>-0.33121203843003855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59">
        <f>結果表!J45</f>
        <v>99.615300534984215</v>
      </c>
      <c r="L47" s="529">
        <v>8</v>
      </c>
      <c r="M47" s="262">
        <f t="shared" ref="M47" si="347">B47</f>
        <v>100.84524808543559</v>
      </c>
      <c r="N47" s="220">
        <f t="shared" ref="N47" si="348">J47</f>
        <v>99.615300534984215</v>
      </c>
    </row>
    <row r="48" spans="1:14">
      <c r="A48" s="2206">
        <v>44440</v>
      </c>
      <c r="B48" s="2559">
        <f>結果表!B46</f>
        <v>100.65290901475035</v>
      </c>
      <c r="C48" s="52">
        <f t="shared" ref="C48" si="349">B48-B47</f>
        <v>-0.19233907068523592</v>
      </c>
      <c r="D48" s="243">
        <f t="shared" ref="D48" si="350">ROUND((B48-B36)/B36*100,2)</f>
        <v>3.49</v>
      </c>
      <c r="E48" s="542">
        <f t="shared" ref="E48" si="351">AVERAGE(B46:B48)</f>
        <v>100.89066120553896</v>
      </c>
      <c r="F48" s="359">
        <f t="shared" ref="F48" si="352">E48-E47</f>
        <v>-0.29878635743659743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59">
        <f>結果表!J46</f>
        <v>99.730520369946632</v>
      </c>
      <c r="L48" s="529">
        <v>9</v>
      </c>
      <c r="M48" s="262">
        <f t="shared" ref="M48" si="356">B48</f>
        <v>100.65290901475035</v>
      </c>
      <c r="N48" s="220">
        <f t="shared" ref="N48" si="357">J48</f>
        <v>99.730520369946632</v>
      </c>
    </row>
    <row r="49" spans="1:14">
      <c r="A49" s="2206">
        <v>44470</v>
      </c>
      <c r="B49" s="2559">
        <f>結果表!B47</f>
        <v>100.63787012829683</v>
      </c>
      <c r="C49" s="52">
        <f t="shared" ref="C49" si="358">B49-B48</f>
        <v>-1.5038886453524469E-2</v>
      </c>
      <c r="D49" s="243">
        <f t="shared" ref="D49" si="359">ROUND((B49-B37)/B37*100,2)</f>
        <v>2.39</v>
      </c>
      <c r="E49" s="542">
        <f t="shared" ref="E49" si="360">AVERAGE(B47:B49)</f>
        <v>100.71200907616092</v>
      </c>
      <c r="F49" s="359">
        <f t="shared" ref="F49" si="361">E49-E48</f>
        <v>-0.17865212937803676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59">
        <f>結果表!J47</f>
        <v>99.845212469874326</v>
      </c>
      <c r="L49" s="529">
        <v>10</v>
      </c>
      <c r="M49" s="262">
        <f t="shared" ref="M49" si="365">B49</f>
        <v>100.63787012829683</v>
      </c>
      <c r="N49" s="220">
        <f t="shared" ref="N49" si="366">J49</f>
        <v>99.845212469874326</v>
      </c>
    </row>
    <row r="50" spans="1:14">
      <c r="A50" s="2206">
        <v>44501</v>
      </c>
      <c r="B50" s="2559">
        <f>結果表!B48</f>
        <v>100.75301226148058</v>
      </c>
      <c r="C50" s="52">
        <f t="shared" ref="C50" si="367">B50-B49</f>
        <v>0.11514213318375255</v>
      </c>
      <c r="D50" s="243">
        <f t="shared" ref="D50" si="368">ROUND((B50-B38)/B38*100,2)</f>
        <v>1.5</v>
      </c>
      <c r="E50" s="542">
        <f t="shared" ref="E50" si="369">AVERAGE(B48:B50)</f>
        <v>100.68126380150926</v>
      </c>
      <c r="F50" s="359">
        <f t="shared" ref="F50" si="370">E50-E49</f>
        <v>-3.0745274651664545E-2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59">
        <f>結果表!J48</f>
        <v>99.932571141834103</v>
      </c>
      <c r="L50" s="528">
        <v>11</v>
      </c>
      <c r="M50" s="262">
        <f t="shared" ref="M50" si="374">B50</f>
        <v>100.75301226148058</v>
      </c>
      <c r="N50" s="220">
        <f t="shared" ref="N50" si="375">J50</f>
        <v>99.932571141834103</v>
      </c>
    </row>
    <row r="51" spans="1:14">
      <c r="A51" s="2206">
        <v>44531</v>
      </c>
      <c r="B51" s="2560">
        <f>結果表!B49</f>
        <v>100.87200977236714</v>
      </c>
      <c r="C51" s="52">
        <f t="shared" ref="C51:C52" si="376">B51-B50</f>
        <v>0.11899751088655819</v>
      </c>
      <c r="D51" s="243">
        <f t="shared" ref="D51:D52" si="377">ROUND((B51-B39)/B39*100,2)</f>
        <v>0.7</v>
      </c>
      <c r="E51" s="542">
        <f t="shared" ref="E51:E52" si="378">AVERAGE(B49:B51)</f>
        <v>100.75429738738153</v>
      </c>
      <c r="F51" s="359">
        <f t="shared" ref="F51:F52" si="379">E51-E50</f>
        <v>7.3033585872266826E-2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60">
        <f>結果表!J49</f>
        <v>99.956962652301868</v>
      </c>
      <c r="L51" s="532">
        <v>12</v>
      </c>
      <c r="M51" s="494">
        <f t="shared" ref="M51:M52" si="383">B51</f>
        <v>100.87200977236714</v>
      </c>
      <c r="N51" s="225">
        <f t="shared" ref="N51:N52" si="384">J51</f>
        <v>99.956962652301868</v>
      </c>
    </row>
    <row r="52" spans="1:14">
      <c r="A52" s="2239">
        <v>44562</v>
      </c>
      <c r="B52" s="2559">
        <f>結果表!B50</f>
        <v>100.96876339726687</v>
      </c>
      <c r="C52" s="547">
        <f t="shared" si="376"/>
        <v>9.6753624899733381E-2</v>
      </c>
      <c r="D52" s="245">
        <f t="shared" si="377"/>
        <v>0.01</v>
      </c>
      <c r="E52" s="548">
        <f t="shared" si="378"/>
        <v>100.86459514370485</v>
      </c>
      <c r="F52" s="553">
        <f t="shared" si="379"/>
        <v>0.11029775632331962</v>
      </c>
      <c r="G52" s="549">
        <f t="shared" si="380"/>
        <v>1</v>
      </c>
      <c r="H52" s="554">
        <f t="shared" si="381"/>
        <v>1</v>
      </c>
      <c r="I52" s="2556" t="str">
        <f t="shared" si="382"/>
        <v xml:space="preserve"> ---</v>
      </c>
      <c r="J52" s="2559">
        <f>結果表!J50</f>
        <v>99.936547615530827</v>
      </c>
      <c r="L52" s="530" t="s">
        <v>857</v>
      </c>
      <c r="M52" s="262">
        <f t="shared" si="383"/>
        <v>100.96876339726687</v>
      </c>
      <c r="N52" s="220">
        <f t="shared" si="384"/>
        <v>99.936547615530827</v>
      </c>
    </row>
    <row r="53" spans="1:14">
      <c r="A53" s="2240">
        <v>44593</v>
      </c>
      <c r="B53" s="2559">
        <f>結果表!B51</f>
        <v>100.9987016811609</v>
      </c>
      <c r="C53" s="52">
        <f t="shared" ref="C53" si="385">B53-B52</f>
        <v>2.9938283894026085E-2</v>
      </c>
      <c r="D53" s="243">
        <f t="shared" ref="D53" si="386">ROUND((B53-B41)/B41*100,2)</f>
        <v>-0.52</v>
      </c>
      <c r="E53" s="542">
        <f t="shared" ref="E53" si="387">AVERAGE(B51:B53)</f>
        <v>100.94649161693162</v>
      </c>
      <c r="F53" s="359">
        <f t="shared" ref="F53" si="388">E53-E52</f>
        <v>8.1896473226777289E-2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59">
        <f>結果表!J51</f>
        <v>99.893685892849376</v>
      </c>
      <c r="L53" s="527">
        <v>2</v>
      </c>
      <c r="M53" s="262">
        <f t="shared" ref="M53" si="392">B53</f>
        <v>100.9987016811609</v>
      </c>
      <c r="N53" s="220">
        <f t="shared" ref="N53" si="393">J53</f>
        <v>99.893685892849376</v>
      </c>
    </row>
    <row r="54" spans="1:14">
      <c r="A54" s="2240">
        <v>44621</v>
      </c>
      <c r="B54" s="2559">
        <f>結果表!B52</f>
        <v>101.01453427606421</v>
      </c>
      <c r="C54" s="52">
        <f t="shared" ref="C54" si="394">B54-B53</f>
        <v>1.5832594903315567E-2</v>
      </c>
      <c r="D54" s="243">
        <f t="shared" ref="D54" si="395">ROUND((B54-B42)/B42*100,2)</f>
        <v>-0.83</v>
      </c>
      <c r="E54" s="542">
        <f t="shared" ref="E54" si="396">AVERAGE(B52:B54)</f>
        <v>100.99399978483068</v>
      </c>
      <c r="F54" s="359">
        <f t="shared" ref="F54" si="397">E54-E53</f>
        <v>4.7508167899053433E-2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59">
        <f>結果表!J52</f>
        <v>99.850802076219054</v>
      </c>
      <c r="L54" s="527">
        <v>3</v>
      </c>
      <c r="M54" s="262">
        <f t="shared" ref="M54" si="401">B54</f>
        <v>101.01453427606421</v>
      </c>
      <c r="N54" s="220">
        <f t="shared" ref="N54" si="402">J54</f>
        <v>99.850802076219054</v>
      </c>
    </row>
    <row r="55" spans="1:14">
      <c r="A55" s="2240">
        <v>44652</v>
      </c>
      <c r="B55" s="2559">
        <f>結果表!B53</f>
        <v>100.99161007326514</v>
      </c>
      <c r="C55" s="52">
        <f t="shared" ref="C55" si="403">B55-B54</f>
        <v>-2.2924202799075033E-2</v>
      </c>
      <c r="D55" s="243">
        <f t="shared" ref="D55" si="404">ROUND((B55-B43)/B43*100,2)</f>
        <v>-0.95</v>
      </c>
      <c r="E55" s="542">
        <f t="shared" ref="E55" si="405">AVERAGE(B53:B55)</f>
        <v>101.00161534349674</v>
      </c>
      <c r="F55" s="359">
        <f t="shared" ref="F55" si="406">E55-E54</f>
        <v>7.6155586660604513E-3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59">
        <f>結果表!J53</f>
        <v>99.823052385970115</v>
      </c>
      <c r="L55" s="527">
        <v>4</v>
      </c>
      <c r="M55" s="262">
        <f t="shared" ref="M55" si="410">B55</f>
        <v>100.99161007326514</v>
      </c>
      <c r="N55" s="220">
        <f t="shared" ref="N55" si="411">J55</f>
        <v>99.823052385970115</v>
      </c>
    </row>
    <row r="56" spans="1:14">
      <c r="A56" s="2240">
        <v>44682</v>
      </c>
      <c r="B56" s="2559">
        <f>結果表!B54</f>
        <v>100.91723005943659</v>
      </c>
      <c r="C56" s="52">
        <f t="shared" ref="C56" si="412">B56-B55</f>
        <v>-7.4380013828545088E-2</v>
      </c>
      <c r="D56" s="243">
        <f t="shared" ref="D56" si="413">ROUND((B56-B44)/B44*100,2)</f>
        <v>-0.91</v>
      </c>
      <c r="E56" s="542">
        <f t="shared" ref="E56" si="414">AVERAGE(B54:B56)</f>
        <v>100.97445813625531</v>
      </c>
      <c r="F56" s="359">
        <f t="shared" ref="F56" si="415">E56-E55</f>
        <v>-2.7157207241430115E-2</v>
      </c>
      <c r="G56" s="360">
        <f t="shared" ref="G56" si="416">IF(F56&lt;0,-1,1)</f>
        <v>-1</v>
      </c>
      <c r="H56" s="361">
        <f t="shared" ref="H56" si="417">SUM(G54:G56)</f>
        <v>1</v>
      </c>
      <c r="I56" s="362" t="str">
        <f t="shared" ref="I56" si="418">IF(H56=-3,"悪化 ",IF(H56=3,"改善 "," ---"))</f>
        <v xml:space="preserve"> ---</v>
      </c>
      <c r="J56" s="2559">
        <f>結果表!J54</f>
        <v>99.854556200973008</v>
      </c>
      <c r="L56" s="527">
        <v>5</v>
      </c>
      <c r="M56" s="262">
        <f t="shared" ref="M56" si="419">B56</f>
        <v>100.91723005943659</v>
      </c>
      <c r="N56" s="220">
        <f t="shared" ref="N56" si="420">J56</f>
        <v>99.854556200973008</v>
      </c>
    </row>
    <row r="57" spans="1:14">
      <c r="A57" s="2240">
        <v>44713</v>
      </c>
      <c r="B57" s="2559">
        <f>結果表!B55</f>
        <v>100.83946583933802</v>
      </c>
      <c r="C57" s="52">
        <f t="shared" ref="C57" si="421">B57-B56</f>
        <v>-7.7764220098572423E-2</v>
      </c>
      <c r="D57" s="243">
        <f t="shared" ref="D57" si="422">ROUND((B57-B45)/B45*100,2)</f>
        <v>-0.7</v>
      </c>
      <c r="E57" s="542">
        <f t="shared" ref="E57" si="423">AVERAGE(B55:B57)</f>
        <v>100.91610199067992</v>
      </c>
      <c r="F57" s="359">
        <f t="shared" ref="F57" si="424">E57-E56</f>
        <v>-5.8356145575388041E-2</v>
      </c>
      <c r="G57" s="360">
        <f t="shared" ref="G57" si="425">IF(F57&lt;0,-1,1)</f>
        <v>-1</v>
      </c>
      <c r="H57" s="361">
        <f t="shared" ref="H57" si="426">SUM(G55:G57)</f>
        <v>-1</v>
      </c>
      <c r="I57" s="362" t="str">
        <f t="shared" ref="I57" si="427">IF(H57=-3,"悪化 ",IF(H57=3,"改善 "," ---"))</f>
        <v xml:space="preserve"> ---</v>
      </c>
      <c r="J57" s="2559">
        <f>結果表!J55</f>
        <v>99.99451315653036</v>
      </c>
      <c r="L57" s="527">
        <v>6</v>
      </c>
      <c r="M57" s="262">
        <f t="shared" ref="M57:M58" si="428">B57</f>
        <v>100.83946583933802</v>
      </c>
      <c r="N57" s="220">
        <f t="shared" ref="N57:N58" si="429">J57</f>
        <v>99.99451315653036</v>
      </c>
    </row>
    <row r="58" spans="1:14">
      <c r="A58" s="2240">
        <v>44743</v>
      </c>
      <c r="B58" s="2559">
        <f>結果表!B56</f>
        <v>100.76891835843666</v>
      </c>
      <c r="C58" s="52">
        <f t="shared" ref="C58" si="430">B58-B57</f>
        <v>-7.0547480901353765E-2</v>
      </c>
      <c r="D58" s="243">
        <f t="shared" ref="D58" si="431">ROUND((B58-B46)/B46*100,2)</f>
        <v>-0.4</v>
      </c>
      <c r="E58" s="542">
        <f t="shared" ref="E58" si="432">AVERAGE(B56:B58)</f>
        <v>100.84187141907042</v>
      </c>
      <c r="F58" s="359">
        <f t="shared" ref="F58" si="433">E58-E57</f>
        <v>-7.4230571609504636E-2</v>
      </c>
      <c r="G58" s="360">
        <f t="shared" ref="G58" si="434">IF(F58&lt;0,-1,1)</f>
        <v>-1</v>
      </c>
      <c r="H58" s="361">
        <f t="shared" ref="H58" si="435">SUM(G56:G58)</f>
        <v>-3</v>
      </c>
      <c r="I58" s="362" t="str">
        <f t="shared" ref="I58" si="436">IF(H58=-3,"悪化 ",IF(H58=3,"改善 "," ---"))</f>
        <v xml:space="preserve">悪化 </v>
      </c>
      <c r="J58" s="2559">
        <f>結果表!J56</f>
        <v>100.15684590017463</v>
      </c>
      <c r="L58" s="527">
        <v>7</v>
      </c>
      <c r="M58" s="262">
        <f t="shared" si="428"/>
        <v>100.76891835843666</v>
      </c>
      <c r="N58" s="220">
        <f t="shared" si="429"/>
        <v>100.15684590017463</v>
      </c>
    </row>
    <row r="59" spans="1:14">
      <c r="A59" s="2240">
        <v>44774</v>
      </c>
      <c r="B59" s="2559">
        <f>結果表!B57</f>
        <v>100.7052512011398</v>
      </c>
      <c r="C59" s="52">
        <f t="shared" ref="C59" si="437">B59-B58</f>
        <v>-6.3667157296862342E-2</v>
      </c>
      <c r="D59" s="243">
        <f t="shared" ref="D59" si="438">ROUND((B59-B47)/B47*100,2)</f>
        <v>-0.14000000000000001</v>
      </c>
      <c r="E59" s="542">
        <f t="shared" ref="E59" si="439">AVERAGE(B57:B59)</f>
        <v>100.77121179963815</v>
      </c>
      <c r="F59" s="359">
        <f t="shared" ref="F59" si="440">E59-E58</f>
        <v>-7.0659619432262843E-2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59">
        <f>結果表!J57</f>
        <v>100.28290987428026</v>
      </c>
      <c r="L59" s="529">
        <v>8</v>
      </c>
      <c r="M59" s="262">
        <f t="shared" ref="M59" si="444">B59</f>
        <v>100.7052512011398</v>
      </c>
      <c r="N59" s="220">
        <f t="shared" ref="N59" si="445">J59</f>
        <v>100.28290987428026</v>
      </c>
    </row>
    <row r="60" spans="1:14">
      <c r="A60" s="2240">
        <v>44805</v>
      </c>
      <c r="B60" s="2559">
        <f>結果表!B58</f>
        <v>100.61068894215411</v>
      </c>
      <c r="C60" s="52">
        <f t="shared" ref="C60" si="446">B60-B59</f>
        <v>-9.4562258985689596E-2</v>
      </c>
      <c r="D60" s="243">
        <f t="shared" ref="D60" si="447">ROUND((B60-B48)/B48*100,2)</f>
        <v>-0.04</v>
      </c>
      <c r="E60" s="542">
        <f t="shared" ref="E60" si="448">AVERAGE(B58:B60)</f>
        <v>100.69495283391019</v>
      </c>
      <c r="F60" s="359">
        <f t="shared" ref="F60" si="449">E60-E59</f>
        <v>-7.6258965727959094E-2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59">
        <f>結果表!J58</f>
        <v>100.35407796909199</v>
      </c>
      <c r="L60" s="529">
        <v>9</v>
      </c>
      <c r="M60" s="262">
        <f t="shared" ref="M60" si="453">B60</f>
        <v>100.61068894215411</v>
      </c>
      <c r="N60" s="220">
        <f t="shared" ref="N60" si="454">J60</f>
        <v>100.35407796909199</v>
      </c>
    </row>
    <row r="61" spans="1:14">
      <c r="A61" s="2240">
        <v>44835</v>
      </c>
      <c r="B61" s="2559">
        <f>結果表!B59</f>
        <v>100.485844698183</v>
      </c>
      <c r="C61" s="52">
        <f t="shared" ref="C61" si="455">B61-B60</f>
        <v>-0.12484424397111127</v>
      </c>
      <c r="D61" s="243">
        <f t="shared" ref="D61" si="456">ROUND((B61-B49)/B49*100,2)</f>
        <v>-0.15</v>
      </c>
      <c r="E61" s="542">
        <f t="shared" ref="E61" si="457">AVERAGE(B59:B61)</f>
        <v>100.60059494715897</v>
      </c>
      <c r="F61" s="359">
        <f t="shared" ref="F61" si="458">E61-E60</f>
        <v>-9.4357886751225806E-2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59">
        <f>結果表!J59</f>
        <v>100.39168696567046</v>
      </c>
      <c r="L61" s="529">
        <v>10</v>
      </c>
      <c r="M61" s="262">
        <f t="shared" ref="M61" si="462">B61</f>
        <v>100.485844698183</v>
      </c>
      <c r="N61" s="220">
        <f t="shared" ref="N61" si="463">J61</f>
        <v>100.39168696567046</v>
      </c>
    </row>
    <row r="62" spans="1:14">
      <c r="A62" s="2240">
        <v>44866</v>
      </c>
      <c r="B62" s="2559">
        <f>結果表!B60</f>
        <v>100.36104269323616</v>
      </c>
      <c r="C62" s="52">
        <f t="shared" ref="C62" si="464">B62-B61</f>
        <v>-0.12480200494684368</v>
      </c>
      <c r="D62" s="243">
        <f t="shared" ref="D62" si="465">ROUND((B62-B50)/B50*100,2)</f>
        <v>-0.39</v>
      </c>
      <c r="E62" s="542">
        <f t="shared" ref="E62" si="466">AVERAGE(B60:B62)</f>
        <v>100.48585877785774</v>
      </c>
      <c r="F62" s="359">
        <f t="shared" ref="F62" si="467">E62-E61</f>
        <v>-0.11473616930122432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59">
        <f>結果表!J60</f>
        <v>100.38470074366003</v>
      </c>
      <c r="L62" s="528">
        <v>11</v>
      </c>
      <c r="M62" s="262">
        <f t="shared" ref="M62" si="471">B62</f>
        <v>100.36104269323616</v>
      </c>
      <c r="N62" s="220">
        <f t="shared" ref="N62" si="472">J62</f>
        <v>100.38470074366003</v>
      </c>
    </row>
    <row r="63" spans="1:14">
      <c r="A63" s="2561">
        <v>44896</v>
      </c>
      <c r="B63" s="2559">
        <f>結果表!B61</f>
        <v>100.23602069777144</v>
      </c>
      <c r="C63" s="550">
        <f t="shared" ref="C63" si="473">B63-B62</f>
        <v>-0.1250219954647207</v>
      </c>
      <c r="D63" s="246">
        <f t="shared" ref="D63" si="474">ROUND((B63-B51)/B51*100,2)</f>
        <v>-0.63</v>
      </c>
      <c r="E63" s="551">
        <f t="shared" ref="E63" si="475">AVERAGE(B61:B63)</f>
        <v>100.36096936306353</v>
      </c>
      <c r="F63" s="544">
        <f t="shared" ref="F63" si="476">E63-E62</f>
        <v>-0.12488941479421101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59">
        <f>結果表!J61</f>
        <v>100.32876463182352</v>
      </c>
      <c r="L63" s="532">
        <v>12</v>
      </c>
      <c r="M63" s="494">
        <f t="shared" ref="M63" si="480">B63</f>
        <v>100.23602069777144</v>
      </c>
      <c r="N63" s="225">
        <f t="shared" ref="N63" si="481">J63</f>
        <v>100.32876463182352</v>
      </c>
    </row>
    <row r="64" spans="1:14">
      <c r="A64" s="2239">
        <v>44927</v>
      </c>
      <c r="B64" s="2558">
        <f>結果表!B62</f>
        <v>100.14671377520828</v>
      </c>
      <c r="C64" s="735">
        <f t="shared" ref="C64" si="482">B64-B63</f>
        <v>-8.9306922563153535E-2</v>
      </c>
      <c r="D64" s="245">
        <f t="shared" ref="D64" si="483">ROUND((B64-B52)/B52*100,2)</f>
        <v>-0.81</v>
      </c>
      <c r="E64" s="553">
        <f t="shared" ref="E64" si="484">AVERAGE(B62:B64)</f>
        <v>100.24792572207195</v>
      </c>
      <c r="F64" s="553">
        <f t="shared" ref="F64" si="485">E64-E63</f>
        <v>-0.11304364099157738</v>
      </c>
      <c r="G64" s="554">
        <f t="shared" ref="G64" si="486">IF(F64&lt;0,-1,1)</f>
        <v>-1</v>
      </c>
      <c r="H64" s="554">
        <f t="shared" ref="H64" si="487">SUM(G62:G64)</f>
        <v>-3</v>
      </c>
      <c r="I64" s="2554" t="str">
        <f t="shared" ref="I64" si="488">IF(H64=-3,"悪化 ",IF(H64=3,"改善 "," ---"))</f>
        <v xml:space="preserve">悪化 </v>
      </c>
      <c r="J64" s="2558">
        <f>結果表!J62</f>
        <v>100.25342115627531</v>
      </c>
      <c r="L64" s="530" t="s">
        <v>1211</v>
      </c>
      <c r="M64" s="531">
        <f t="shared" ref="M64" si="489">B64</f>
        <v>100.14671377520828</v>
      </c>
      <c r="N64" s="369">
        <f t="shared" ref="N64" si="490">J64</f>
        <v>100.25342115627531</v>
      </c>
    </row>
    <row r="65" spans="1:14">
      <c r="A65" s="2240">
        <v>44958</v>
      </c>
      <c r="B65" s="2559">
        <f>結果表!B63</f>
        <v>100.09276262774135</v>
      </c>
      <c r="C65" s="699">
        <f t="shared" ref="C65" si="491">B65-B64</f>
        <v>-5.3951147466932525E-2</v>
      </c>
      <c r="D65" s="243">
        <f t="shared" ref="D65" si="492">ROUND((B65-B53)/B53*100,2)</f>
        <v>-0.9</v>
      </c>
      <c r="E65" s="359">
        <f t="shared" ref="E65" si="493">AVERAGE(B63:B65)</f>
        <v>100.1584990335737</v>
      </c>
      <c r="F65" s="359">
        <f t="shared" ref="F65" si="494">E65-E64</f>
        <v>-8.9426688498249973E-2</v>
      </c>
      <c r="G65" s="361">
        <f t="shared" ref="G65" si="495">IF(F65&lt;0,-1,1)</f>
        <v>-1</v>
      </c>
      <c r="H65" s="361">
        <f t="shared" ref="H65" si="496">SUM(G63:G65)</f>
        <v>-3</v>
      </c>
      <c r="I65" s="2555" t="str">
        <f t="shared" ref="I65" si="497">IF(H65=-3,"悪化 ",IF(H65=3,"改善 "," ---"))</f>
        <v xml:space="preserve">悪化 </v>
      </c>
      <c r="J65" s="2559">
        <f>結果表!J63</f>
        <v>100.2163502764289</v>
      </c>
      <c r="L65" s="527">
        <v>2</v>
      </c>
      <c r="M65" s="262">
        <f t="shared" ref="M65" si="498">B65</f>
        <v>100.09276262774135</v>
      </c>
      <c r="N65" s="220">
        <f t="shared" ref="N65" si="499">J65</f>
        <v>100.2163502764289</v>
      </c>
    </row>
    <row r="66" spans="1:14">
      <c r="A66" s="2240">
        <v>44986</v>
      </c>
      <c r="B66" s="2559">
        <f>結果表!B64</f>
        <v>100.05966259693039</v>
      </c>
      <c r="C66" s="699">
        <f t="shared" ref="C66" si="500">B66-B65</f>
        <v>-3.3100030810956582E-2</v>
      </c>
      <c r="D66" s="243">
        <f t="shared" ref="D66" si="501">ROUND((B66-B54)/B54*100,2)</f>
        <v>-0.95</v>
      </c>
      <c r="E66" s="359">
        <f t="shared" ref="E66" si="502">AVERAGE(B64:B66)</f>
        <v>100.09971299996</v>
      </c>
      <c r="F66" s="359">
        <f t="shared" ref="F66" si="503">E66-E65</f>
        <v>-5.8786033613699828E-2</v>
      </c>
      <c r="G66" s="361">
        <f t="shared" ref="G66" si="504">IF(F66&lt;0,-1,1)</f>
        <v>-1</v>
      </c>
      <c r="H66" s="361">
        <f t="shared" ref="H66" si="505">SUM(G64:G66)</f>
        <v>-3</v>
      </c>
      <c r="I66" s="2555" t="str">
        <f t="shared" ref="I66" si="506">IF(H66=-3,"悪化 ",IF(H66=3,"改善 "," ---"))</f>
        <v xml:space="preserve">悪化 </v>
      </c>
      <c r="J66" s="2559">
        <f>結果表!J64</f>
        <v>100.25237015319031</v>
      </c>
      <c r="L66" s="527">
        <v>3</v>
      </c>
      <c r="M66" s="262">
        <f t="shared" ref="M66" si="507">B66</f>
        <v>100.05966259693039</v>
      </c>
      <c r="N66" s="220">
        <f t="shared" ref="N66" si="508">J66</f>
        <v>100.25237015319031</v>
      </c>
    </row>
    <row r="67" spans="1:14">
      <c r="A67" s="2240">
        <v>45017</v>
      </c>
      <c r="B67" s="2559">
        <f>結果表!B65</f>
        <v>100.05618829157923</v>
      </c>
      <c r="C67" s="699">
        <f t="shared" ref="C67" si="509">B67-B66</f>
        <v>-3.4743053511618882E-3</v>
      </c>
      <c r="D67" s="243">
        <f t="shared" ref="D67" si="510">ROUND((B67-B55)/B55*100,2)</f>
        <v>-0.93</v>
      </c>
      <c r="E67" s="359">
        <f t="shared" ref="E67" si="511">AVERAGE(B65:B67)</f>
        <v>100.06953783875032</v>
      </c>
      <c r="F67" s="359">
        <f t="shared" ref="F67" si="512">E67-E66</f>
        <v>-3.0175161209683665E-2</v>
      </c>
      <c r="G67" s="361">
        <f t="shared" ref="G67" si="513">IF(F67&lt;0,-1,1)</f>
        <v>-1</v>
      </c>
      <c r="H67" s="361">
        <f t="shared" ref="H67" si="514">SUM(G65:G67)</f>
        <v>-3</v>
      </c>
      <c r="I67" s="2555" t="str">
        <f t="shared" ref="I67" si="515">IF(H67=-3,"悪化 ",IF(H67=3,"改善 "," ---"))</f>
        <v xml:space="preserve">悪化 </v>
      </c>
      <c r="J67" s="2559">
        <f>結果表!J65</f>
        <v>100.33958375165128</v>
      </c>
      <c r="L67" s="527">
        <v>4</v>
      </c>
      <c r="M67" s="262">
        <f t="shared" ref="M67" si="516">B67</f>
        <v>100.05618829157923</v>
      </c>
      <c r="N67" s="220">
        <f t="shared" ref="N67" si="517">J67</f>
        <v>100.33958375165128</v>
      </c>
    </row>
    <row r="68" spans="1:14">
      <c r="A68" s="2240">
        <v>45047</v>
      </c>
      <c r="B68" s="2559">
        <f>結果表!B66</f>
        <v>100.07285534617378</v>
      </c>
      <c r="C68" s="699">
        <f t="shared" ref="C68" si="518">B68-B67</f>
        <v>1.6667054594549313E-2</v>
      </c>
      <c r="D68" s="243">
        <f t="shared" ref="D68" si="519">ROUND((B68-B56)/B56*100,2)</f>
        <v>-0.84</v>
      </c>
      <c r="E68" s="359">
        <f t="shared" ref="E68" si="520">AVERAGE(B66:B68)</f>
        <v>100.06290207822781</v>
      </c>
      <c r="F68" s="359">
        <f t="shared" ref="F68" si="521">E68-E67</f>
        <v>-6.6357605225135785E-3</v>
      </c>
      <c r="G68" s="361">
        <f t="shared" ref="G68" si="522">IF(F68&lt;0,-1,1)</f>
        <v>-1</v>
      </c>
      <c r="H68" s="361">
        <f t="shared" ref="H68" si="523">SUM(G66:G68)</f>
        <v>-3</v>
      </c>
      <c r="I68" s="2555" t="str">
        <f t="shared" ref="I68" si="524">IF(H68=-3,"悪化 ",IF(H68=3,"改善 "," ---"))</f>
        <v xml:space="preserve">悪化 </v>
      </c>
      <c r="J68" s="2559">
        <f>結果表!J66</f>
        <v>100.45856273187047</v>
      </c>
      <c r="L68" s="527">
        <v>5</v>
      </c>
      <c r="M68" s="262">
        <f t="shared" ref="M68" si="525">B68</f>
        <v>100.07285534617378</v>
      </c>
      <c r="N68" s="220">
        <f t="shared" ref="N68" si="526">J68</f>
        <v>100.45856273187047</v>
      </c>
    </row>
    <row r="69" spans="1:14">
      <c r="A69" s="2240">
        <v>45078</v>
      </c>
      <c r="B69" s="2559">
        <f>結果表!B67</f>
        <v>100.09471939884298</v>
      </c>
      <c r="C69" s="699">
        <f t="shared" ref="C69" si="527">B69-B68</f>
        <v>2.1864052669201328E-2</v>
      </c>
      <c r="D69" s="243">
        <f t="shared" ref="D69" si="528">ROUND((B69-B57)/B57*100,2)</f>
        <v>-0.74</v>
      </c>
      <c r="E69" s="359">
        <f t="shared" ref="E69" si="529">AVERAGE(B67:B69)</f>
        <v>100.07458767886533</v>
      </c>
      <c r="F69" s="359">
        <f t="shared" ref="F69" si="530">E69-E68</f>
        <v>1.168560063752011E-2</v>
      </c>
      <c r="G69" s="361">
        <f t="shared" ref="G69" si="531">IF(F69&lt;0,-1,1)</f>
        <v>1</v>
      </c>
      <c r="H69" s="361">
        <f t="shared" ref="H69" si="532">SUM(G67:G69)</f>
        <v>-1</v>
      </c>
      <c r="I69" s="2555" t="str">
        <f t="shared" ref="I69" si="533">IF(H69=-3,"悪化 ",IF(H69=3,"改善 "," ---"))</f>
        <v xml:space="preserve"> ---</v>
      </c>
      <c r="J69" s="2559">
        <f>結果表!J67</f>
        <v>100.60530466875184</v>
      </c>
      <c r="L69" s="527">
        <v>6</v>
      </c>
      <c r="M69" s="262">
        <f t="shared" ref="M69" si="534">B69</f>
        <v>100.09471939884298</v>
      </c>
      <c r="N69" s="220">
        <f t="shared" ref="N69" si="535">J69</f>
        <v>100.60530466875184</v>
      </c>
    </row>
    <row r="70" spans="1:14">
      <c r="A70" s="2240">
        <v>45108</v>
      </c>
      <c r="B70" s="2559">
        <f>結果表!B68</f>
        <v>100.1011529779896</v>
      </c>
      <c r="C70" s="699">
        <f t="shared" ref="C70" si="536">B70-B69</f>
        <v>6.4335791466163528E-3</v>
      </c>
      <c r="D70" s="243">
        <f t="shared" ref="D70" si="537">ROUND((B70-B58)/B58*100,2)</f>
        <v>-0.66</v>
      </c>
      <c r="E70" s="359">
        <f t="shared" ref="E70" si="538">AVERAGE(B68:B70)</f>
        <v>100.08957590766879</v>
      </c>
      <c r="F70" s="359">
        <f t="shared" ref="F70" si="539">E70-E69</f>
        <v>1.4988228803460402E-2</v>
      </c>
      <c r="G70" s="361">
        <f t="shared" ref="G70" si="540">IF(F70&lt;0,-1,1)</f>
        <v>1</v>
      </c>
      <c r="H70" s="361">
        <f t="shared" ref="H70" si="541">SUM(G68:G70)</f>
        <v>1</v>
      </c>
      <c r="I70" s="2555" t="str">
        <f t="shared" ref="I70" si="542">IF(H70=-3,"悪化 ",IF(H70=3,"改善 "," ---"))</f>
        <v xml:space="preserve"> ---</v>
      </c>
      <c r="J70" s="2559">
        <f>結果表!J68</f>
        <v>100.77912591789323</v>
      </c>
      <c r="L70" s="527">
        <v>7</v>
      </c>
      <c r="M70" s="262">
        <f t="shared" ref="M70" si="543">B70</f>
        <v>100.1011529779896</v>
      </c>
      <c r="N70" s="220">
        <f t="shared" ref="N70" si="544">J70</f>
        <v>100.77912591789323</v>
      </c>
    </row>
    <row r="71" spans="1:14">
      <c r="A71" s="2240">
        <v>45139</v>
      </c>
      <c r="B71" s="2559">
        <f>結果表!B69</f>
        <v>100.05628529417544</v>
      </c>
      <c r="C71" s="699">
        <f t="shared" ref="C71" si="545">B71-B70</f>
        <v>-4.4867683814160841E-2</v>
      </c>
      <c r="D71" s="243">
        <f t="shared" ref="D71" si="546">ROUND((B71-B59)/B59*100,2)</f>
        <v>-0.64</v>
      </c>
      <c r="E71" s="359">
        <f t="shared" ref="E71" si="547">AVERAGE(B69:B71)</f>
        <v>100.08405255700268</v>
      </c>
      <c r="F71" s="359">
        <f t="shared" ref="F71" si="548">E71-E70</f>
        <v>-5.5233506661096499E-3</v>
      </c>
      <c r="G71" s="361">
        <f t="shared" ref="G71" si="549">IF(F71&lt;0,-1,1)</f>
        <v>-1</v>
      </c>
      <c r="H71" s="361">
        <f t="shared" ref="H71" si="550">SUM(G69:G71)</f>
        <v>1</v>
      </c>
      <c r="I71" s="2555" t="str">
        <f t="shared" ref="I71" si="551">IF(H71=-3,"悪化 ",IF(H71=3,"改善 "," ---"))</f>
        <v xml:space="preserve"> ---</v>
      </c>
      <c r="J71" s="2559">
        <f>結果表!J69</f>
        <v>100.93662294729235</v>
      </c>
      <c r="L71" s="529">
        <v>8</v>
      </c>
      <c r="M71" s="262">
        <f t="shared" ref="M71" si="552">B71</f>
        <v>100.05628529417544</v>
      </c>
      <c r="N71" s="220">
        <f t="shared" ref="N71" si="553">J71</f>
        <v>100.93662294729235</v>
      </c>
    </row>
    <row r="72" spans="1:14">
      <c r="A72" s="2240">
        <v>45170</v>
      </c>
      <c r="B72" s="2559">
        <f>結果表!B70</f>
        <v>99.946676719111196</v>
      </c>
      <c r="C72" s="699">
        <f t="shared" ref="C72" si="554">B72-B71</f>
        <v>-0.10960857506424304</v>
      </c>
      <c r="D72" s="243">
        <f t="shared" ref="D72" si="555">ROUND((B72-B60)/B60*100,2)</f>
        <v>-0.66</v>
      </c>
      <c r="E72" s="359">
        <f t="shared" ref="E72" si="556">AVERAGE(B70:B72)</f>
        <v>100.03470499709208</v>
      </c>
      <c r="F72" s="359">
        <f t="shared" ref="F72" si="557">E72-E71</f>
        <v>-4.934755991060058E-2</v>
      </c>
      <c r="G72" s="361">
        <f t="shared" ref="G72" si="558">IF(F72&lt;0,-1,1)</f>
        <v>-1</v>
      </c>
      <c r="H72" s="361">
        <f t="shared" ref="H72" si="559">SUM(G70:G72)</f>
        <v>-1</v>
      </c>
      <c r="I72" s="2555" t="str">
        <f t="shared" ref="I72" si="560">IF(H72=-3,"悪化 ",IF(H72=3,"改善 "," ---"))</f>
        <v xml:space="preserve"> ---</v>
      </c>
      <c r="J72" s="2559">
        <f>結果表!J70</f>
        <v>101.05337270266678</v>
      </c>
      <c r="L72" s="529">
        <v>9</v>
      </c>
      <c r="M72" s="262">
        <f t="shared" ref="M72" si="561">B72</f>
        <v>99.946676719111196</v>
      </c>
      <c r="N72" s="220">
        <f t="shared" ref="N72" si="562">J72</f>
        <v>101.05337270266678</v>
      </c>
    </row>
    <row r="73" spans="1:14">
      <c r="A73" s="2240">
        <v>45200</v>
      </c>
      <c r="B73" s="2559">
        <f>結果表!B71</f>
        <v>99.794776920656489</v>
      </c>
      <c r="C73" s="699">
        <f t="shared" ref="C73" si="563">B73-B72</f>
        <v>-0.15189979845470702</v>
      </c>
      <c r="D73" s="243">
        <f t="shared" ref="D73" si="564">ROUND((B73-B61)/B61*100,2)</f>
        <v>-0.69</v>
      </c>
      <c r="E73" s="359">
        <f t="shared" ref="E73" si="565">AVERAGE(B71:B73)</f>
        <v>99.932579644647717</v>
      </c>
      <c r="F73" s="359">
        <f t="shared" ref="F73" si="566">E73-E72</f>
        <v>-0.10212535244436083</v>
      </c>
      <c r="G73" s="361">
        <f t="shared" ref="G73" si="567">IF(F73&lt;0,-1,1)</f>
        <v>-1</v>
      </c>
      <c r="H73" s="361">
        <f t="shared" ref="H73" si="568">SUM(G71:G73)</f>
        <v>-3</v>
      </c>
      <c r="I73" s="2555" t="str">
        <f t="shared" ref="I73" si="569">IF(H73=-3,"悪化 ",IF(H73=3,"改善 "," ---"))</f>
        <v xml:space="preserve">悪化 </v>
      </c>
      <c r="J73" s="2559">
        <f>結果表!J71</f>
        <v>101.07870343700388</v>
      </c>
      <c r="L73" s="529">
        <v>10</v>
      </c>
      <c r="M73" s="262">
        <f t="shared" ref="M73" si="570">B73</f>
        <v>99.794776920656489</v>
      </c>
      <c r="N73" s="220">
        <f t="shared" ref="N73" si="571">J73</f>
        <v>101.07870343700388</v>
      </c>
    </row>
    <row r="74" spans="1:14">
      <c r="A74" s="2240">
        <v>45231</v>
      </c>
      <c r="B74" s="2559">
        <f>結果表!B72</f>
        <v>99.620971436524343</v>
      </c>
      <c r="C74" s="699">
        <f t="shared" ref="C74" si="572">B74-B73</f>
        <v>-0.17380548413214569</v>
      </c>
      <c r="D74" s="243">
        <f t="shared" ref="D74" si="573">ROUND((B74-B62)/B62*100,2)</f>
        <v>-0.74</v>
      </c>
      <c r="E74" s="359">
        <f t="shared" ref="E74" si="574">AVERAGE(B72:B74)</f>
        <v>99.78747502543068</v>
      </c>
      <c r="F74" s="359">
        <f t="shared" ref="F74" si="575">E74-E73</f>
        <v>-0.14510461921703666</v>
      </c>
      <c r="G74" s="361">
        <f t="shared" ref="G74" si="576">IF(F74&lt;0,-1,1)</f>
        <v>-1</v>
      </c>
      <c r="H74" s="361">
        <f t="shared" ref="H74" si="577">SUM(G72:G74)</f>
        <v>-3</v>
      </c>
      <c r="I74" s="2555" t="str">
        <f t="shared" ref="I74" si="578">IF(H74=-3,"悪化 ",IF(H74=3,"改善 "," ---"))</f>
        <v xml:space="preserve">悪化 </v>
      </c>
      <c r="J74" s="2559">
        <f>結果表!J72</f>
        <v>101.0443679129272</v>
      </c>
      <c r="L74" s="528">
        <v>11</v>
      </c>
      <c r="M74" s="262">
        <f t="shared" ref="M74" si="579">B74</f>
        <v>99.620971436524343</v>
      </c>
      <c r="N74" s="220">
        <f t="shared" ref="N74" si="580">J74</f>
        <v>101.0443679129272</v>
      </c>
    </row>
    <row r="75" spans="1:14">
      <c r="A75" s="2561">
        <v>45261</v>
      </c>
      <c r="B75" s="2560">
        <f>結果表!B73</f>
        <v>99.434766151217616</v>
      </c>
      <c r="C75" s="930">
        <f t="shared" ref="C75" si="581">B75-B74</f>
        <v>-0.18620528530672686</v>
      </c>
      <c r="D75" s="246">
        <f t="shared" ref="D75" si="582">ROUND((B75-B63)/B63*100,2)</f>
        <v>-0.8</v>
      </c>
      <c r="E75" s="544">
        <f t="shared" ref="E75" si="583">AVERAGE(B73:B75)</f>
        <v>99.616838169466135</v>
      </c>
      <c r="F75" s="544">
        <f t="shared" ref="F75" si="584">E75-E74</f>
        <v>-0.17063685596454548</v>
      </c>
      <c r="G75" s="545">
        <f t="shared" ref="G75" si="585">IF(F75&lt;0,-1,1)</f>
        <v>-1</v>
      </c>
      <c r="H75" s="545">
        <f t="shared" ref="H75" si="586">SUM(G73:G75)</f>
        <v>-3</v>
      </c>
      <c r="I75" s="2557" t="str">
        <f t="shared" ref="I75" si="587">IF(H75=-3,"悪化 ",IF(H75=3,"改善 "," ---"))</f>
        <v xml:space="preserve">悪化 </v>
      </c>
      <c r="J75" s="2560">
        <f>結果表!J73</f>
        <v>100.98210741705485</v>
      </c>
      <c r="L75" s="532">
        <v>12</v>
      </c>
      <c r="M75" s="494">
        <f t="shared" ref="M75" si="588">B75</f>
        <v>99.434766151217616</v>
      </c>
      <c r="N75" s="225">
        <f t="shared" ref="N75" si="589">J75</f>
        <v>100.98210741705485</v>
      </c>
    </row>
    <row r="76" spans="1:14">
      <c r="A76" s="2239">
        <v>45292</v>
      </c>
      <c r="B76" s="2559">
        <f>結果表!B74</f>
        <v>99.240579911977065</v>
      </c>
      <c r="C76" s="735">
        <f t="shared" ref="C76" si="590">B76-B75</f>
        <v>-0.19418623924055112</v>
      </c>
      <c r="D76" s="547">
        <f t="shared" ref="D76" si="591">ROUND((B76-B64)/B64*100,2)</f>
        <v>-0.9</v>
      </c>
      <c r="E76" s="553">
        <f t="shared" ref="E76" si="592">AVERAGE(B74:B76)</f>
        <v>99.432105833239675</v>
      </c>
      <c r="F76" s="548">
        <f t="shared" ref="F76" si="593">E76-E75</f>
        <v>-0.18473233622646035</v>
      </c>
      <c r="G76" s="554">
        <f t="shared" ref="G76" si="594">IF(F76&lt;0,-1,1)</f>
        <v>-1</v>
      </c>
      <c r="H76" s="549">
        <f t="shared" ref="H76" si="595">SUM(G74:G76)</f>
        <v>-3</v>
      </c>
      <c r="I76" s="2554" t="str">
        <f t="shared" ref="I76" si="596">IF(H76=-3,"悪化 ",IF(H76=3,"改善 "," ---"))</f>
        <v xml:space="preserve">悪化 </v>
      </c>
      <c r="J76" s="2559">
        <f>結果表!J74</f>
        <v>100.88405766650327</v>
      </c>
      <c r="L76" s="530" t="s">
        <v>1255</v>
      </c>
      <c r="M76" s="262">
        <f t="shared" ref="M76" si="597">B76</f>
        <v>99.240579911977065</v>
      </c>
      <c r="N76" s="220">
        <f t="shared" ref="N76" si="598">J76</f>
        <v>100.88405766650327</v>
      </c>
    </row>
    <row r="77" spans="1:14">
      <c r="A77" s="2240">
        <v>45323</v>
      </c>
      <c r="B77" s="2559">
        <f>結果表!B75</f>
        <v>99.164830535066301</v>
      </c>
      <c r="C77" s="699">
        <f t="shared" ref="C77" si="599">B77-B76</f>
        <v>-7.5749376910763999E-2</v>
      </c>
      <c r="D77" s="52">
        <f t="shared" ref="D77" si="600">ROUND((B77-B65)/B65*100,2)</f>
        <v>-0.93</v>
      </c>
      <c r="E77" s="359">
        <f t="shared" ref="E77" si="601">AVERAGE(B75:B77)</f>
        <v>99.280058866087003</v>
      </c>
      <c r="F77" s="542">
        <f t="shared" ref="F77" si="602">E77-E76</f>
        <v>-0.15204696715267119</v>
      </c>
      <c r="G77" s="361">
        <f t="shared" ref="G77" si="603">IF(F77&lt;0,-1,1)</f>
        <v>-1</v>
      </c>
      <c r="H77" s="360">
        <f t="shared" ref="H77" si="604">SUM(G75:G77)</f>
        <v>-3</v>
      </c>
      <c r="I77" s="2555" t="str">
        <f t="shared" ref="I77" si="605">IF(H77=-3,"悪化 ",IF(H77=3,"改善 "," ---"))</f>
        <v xml:space="preserve">悪化 </v>
      </c>
      <c r="J77" s="2559">
        <f>結果表!J75</f>
        <v>100.77074908686626</v>
      </c>
      <c r="L77" s="527">
        <v>2</v>
      </c>
      <c r="M77" s="262">
        <f t="shared" ref="M77" si="606">B77</f>
        <v>99.164830535066301</v>
      </c>
      <c r="N77" s="220">
        <f t="shared" ref="N77" si="607">J77</f>
        <v>100.77074908686626</v>
      </c>
    </row>
    <row r="78" spans="1:14">
      <c r="A78" s="2240">
        <v>45352</v>
      </c>
      <c r="B78" s="2559">
        <f>結果表!B76</f>
        <v>99.236963583535442</v>
      </c>
      <c r="C78" s="699">
        <f t="shared" ref="C78" si="608">B78-B77</f>
        <v>7.2133048469140704E-2</v>
      </c>
      <c r="D78" s="52">
        <f t="shared" ref="D78" si="609">ROUND((B78-B66)/B66*100,2)</f>
        <v>-0.82</v>
      </c>
      <c r="E78" s="359">
        <f t="shared" ref="E78" si="610">AVERAGE(B76:B78)</f>
        <v>99.214124676859612</v>
      </c>
      <c r="F78" s="542">
        <f t="shared" ref="F78" si="611">E78-E77</f>
        <v>-6.5934189227391471E-2</v>
      </c>
      <c r="G78" s="361">
        <f t="shared" ref="G78" si="612">IF(F78&lt;0,-1,1)</f>
        <v>-1</v>
      </c>
      <c r="H78" s="360">
        <f t="shared" ref="H78" si="613">SUM(G76:G78)</f>
        <v>-3</v>
      </c>
      <c r="I78" s="2555" t="str">
        <f t="shared" ref="I78" si="614">IF(H78=-3,"悪化 ",IF(H78=3,"改善 "," ---"))</f>
        <v xml:space="preserve">悪化 </v>
      </c>
      <c r="J78" s="2559">
        <f>結果表!J76</f>
        <v>100.66254834043022</v>
      </c>
      <c r="L78" s="527">
        <v>3</v>
      </c>
      <c r="M78" s="262">
        <f t="shared" ref="M78" si="615">B78</f>
        <v>99.236963583535442</v>
      </c>
      <c r="N78" s="220">
        <f t="shared" ref="N78" si="616">J78</f>
        <v>100.66254834043022</v>
      </c>
    </row>
    <row r="79" spans="1:14">
      <c r="A79" s="2240">
        <v>45383</v>
      </c>
      <c r="B79" s="2559">
        <f>結果表!B77</f>
        <v>99.470709111349322</v>
      </c>
      <c r="C79" s="699">
        <f t="shared" ref="C79" si="617">B79-B78</f>
        <v>0.23374552781388047</v>
      </c>
      <c r="D79" s="52">
        <f t="shared" ref="D79" si="618">ROUND((B79-B67)/B67*100,2)</f>
        <v>-0.59</v>
      </c>
      <c r="E79" s="359">
        <f t="shared" ref="E79" si="619">AVERAGE(B77:B79)</f>
        <v>99.290834409983688</v>
      </c>
      <c r="F79" s="542">
        <f t="shared" ref="F79" si="620">E79-E78</f>
        <v>7.6709733124076251E-2</v>
      </c>
      <c r="G79" s="361">
        <f t="shared" ref="G79" si="621">IF(F79&lt;0,-1,1)</f>
        <v>1</v>
      </c>
      <c r="H79" s="360">
        <f t="shared" ref="H79" si="622">SUM(G77:G79)</f>
        <v>-1</v>
      </c>
      <c r="I79" s="2555" t="str">
        <f t="shared" ref="I79" si="623">IF(H79=-3,"悪化 ",IF(H79=3,"改善 "," ---"))</f>
        <v xml:space="preserve"> ---</v>
      </c>
      <c r="J79" s="2559">
        <f>結果表!J77</f>
        <v>100.54337869193748</v>
      </c>
      <c r="L79" s="527">
        <v>4</v>
      </c>
      <c r="M79" s="262">
        <f t="shared" ref="M79" si="624">B79</f>
        <v>99.470709111349322</v>
      </c>
      <c r="N79" s="220">
        <f t="shared" ref="N79" si="625">J79</f>
        <v>100.54337869193748</v>
      </c>
    </row>
    <row r="80" spans="1:14">
      <c r="A80" s="2240">
        <v>45413</v>
      </c>
      <c r="B80" s="2559">
        <f>結果表!B78</f>
        <v>99.78827690398289</v>
      </c>
      <c r="C80" s="699">
        <f t="shared" ref="C80" si="626">B80-B79</f>
        <v>0.31756779263356805</v>
      </c>
      <c r="D80" s="52">
        <f t="shared" ref="D80" si="627">ROUND((B80-B68)/B68*100,2)</f>
        <v>-0.28000000000000003</v>
      </c>
      <c r="E80" s="359">
        <f t="shared" ref="E80" si="628">AVERAGE(B78:B80)</f>
        <v>99.498649866289213</v>
      </c>
      <c r="F80" s="542">
        <f t="shared" ref="F80" si="629">E80-E79</f>
        <v>0.207815456305525</v>
      </c>
      <c r="G80" s="361">
        <f t="shared" ref="G80" si="630">IF(F80&lt;0,-1,1)</f>
        <v>1</v>
      </c>
      <c r="H80" s="360">
        <f t="shared" ref="H80" si="631">SUM(G78:G80)</f>
        <v>1</v>
      </c>
      <c r="I80" s="2555" t="str">
        <f t="shared" ref="I80" si="632">IF(H80=-3,"悪化 ",IF(H80=3,"改善 "," ---"))</f>
        <v xml:space="preserve"> ---</v>
      </c>
      <c r="J80" s="2559">
        <f>結果表!J78</f>
        <v>100.41989387166251</v>
      </c>
      <c r="L80" s="527">
        <v>5</v>
      </c>
      <c r="M80" s="262">
        <f t="shared" ref="M80" si="633">B80</f>
        <v>99.78827690398289</v>
      </c>
      <c r="N80" s="220">
        <f t="shared" ref="N80" si="634">J80</f>
        <v>100.41989387166251</v>
      </c>
    </row>
    <row r="81" spans="1:14">
      <c r="A81" s="2240">
        <v>45444</v>
      </c>
      <c r="B81" s="2559">
        <f>結果表!B79</f>
        <v>100.05144858725286</v>
      </c>
      <c r="C81" s="699">
        <f t="shared" ref="C81" si="635">B81-B80</f>
        <v>0.26317168326997376</v>
      </c>
      <c r="D81" s="52">
        <f t="shared" ref="D81" si="636">ROUND((B81-B69)/B69*100,2)</f>
        <v>-0.04</v>
      </c>
      <c r="E81" s="359">
        <f t="shared" ref="E81" si="637">AVERAGE(B79:B81)</f>
        <v>99.770144867528359</v>
      </c>
      <c r="F81" s="542">
        <f t="shared" ref="F81" si="638">E81-E80</f>
        <v>0.27149500123914549</v>
      </c>
      <c r="G81" s="361">
        <f t="shared" ref="G81" si="639">IF(F81&lt;0,-1,1)</f>
        <v>1</v>
      </c>
      <c r="H81" s="360">
        <f t="shared" ref="H81" si="640">SUM(G79:G81)</f>
        <v>3</v>
      </c>
      <c r="I81" s="2555" t="str">
        <f t="shared" ref="I81" si="641">IF(H81=-3,"悪化 ",IF(H81=3,"改善 "," ---"))</f>
        <v xml:space="preserve">改善 </v>
      </c>
      <c r="J81" s="2559">
        <f>結果表!J79</f>
        <v>100.27692000056054</v>
      </c>
      <c r="L81" s="527">
        <v>6</v>
      </c>
      <c r="M81" s="262">
        <f t="shared" ref="M81" si="642">B81</f>
        <v>100.05144858725286</v>
      </c>
      <c r="N81" s="220">
        <f t="shared" ref="N81" si="643">J81</f>
        <v>100.27692000056054</v>
      </c>
    </row>
    <row r="82" spans="1:14">
      <c r="A82" s="2240">
        <v>45474</v>
      </c>
      <c r="B82" s="2559">
        <f>結果表!B80</f>
        <v>100.25388758622306</v>
      </c>
      <c r="C82" s="699">
        <f t="shared" ref="C82" si="644">B82-B81</f>
        <v>0.20243899897019446</v>
      </c>
      <c r="D82" s="52">
        <f t="shared" ref="D82" si="645">ROUND((B82-B70)/B70*100,2)</f>
        <v>0.15</v>
      </c>
      <c r="E82" s="359">
        <f t="shared" ref="E82" si="646">AVERAGE(B80:B82)</f>
        <v>100.03120435915294</v>
      </c>
      <c r="F82" s="542">
        <f t="shared" ref="F82" si="647">E82-E81</f>
        <v>0.26105949162457875</v>
      </c>
      <c r="G82" s="361">
        <f t="shared" ref="G82" si="648">IF(F82&lt;0,-1,1)</f>
        <v>1</v>
      </c>
      <c r="H82" s="360">
        <f t="shared" ref="H82" si="649">SUM(G80:G82)</f>
        <v>3</v>
      </c>
      <c r="I82" s="2555" t="str">
        <f t="shared" ref="I82" si="650">IF(H82=-3,"悪化 ",IF(H82=3,"改善 "," ---"))</f>
        <v xml:space="preserve">改善 </v>
      </c>
      <c r="J82" s="2559">
        <f>結果表!J80</f>
        <v>100.10771650583175</v>
      </c>
      <c r="L82" s="527">
        <v>7</v>
      </c>
      <c r="M82" s="262">
        <f t="shared" ref="M82" si="651">B82</f>
        <v>100.25388758622306</v>
      </c>
      <c r="N82" s="220">
        <f t="shared" ref="N82" si="652">J82</f>
        <v>100.10771650583175</v>
      </c>
    </row>
    <row r="83" spans="1:14">
      <c r="A83" s="2240">
        <v>45505</v>
      </c>
      <c r="B83" s="2559">
        <f>結果表!B81</f>
        <v>100.26735401291896</v>
      </c>
      <c r="C83" s="699">
        <f t="shared" ref="C83" si="653">B83-B82</f>
        <v>1.3466426695899258E-2</v>
      </c>
      <c r="D83" s="52">
        <f t="shared" ref="D83" si="654">ROUND((B83-B71)/B71*100,2)</f>
        <v>0.21</v>
      </c>
      <c r="E83" s="359">
        <f t="shared" ref="E83" si="655">AVERAGE(B81:B83)</f>
        <v>100.19089672879829</v>
      </c>
      <c r="F83" s="542">
        <f t="shared" ref="F83" si="656">E83-E82</f>
        <v>0.15969236964535583</v>
      </c>
      <c r="G83" s="361">
        <f t="shared" ref="G83" si="657">IF(F83&lt;0,-1,1)</f>
        <v>1</v>
      </c>
      <c r="H83" s="360">
        <f t="shared" ref="H83" si="658">SUM(G81:G83)</f>
        <v>3</v>
      </c>
      <c r="I83" s="2555" t="str">
        <f t="shared" ref="I83" si="659">IF(H83=-3,"悪化 ",IF(H83=3,"改善 "," ---"))</f>
        <v xml:space="preserve">改善 </v>
      </c>
      <c r="J83" s="2559">
        <f>結果表!J81</f>
        <v>99.901296321539604</v>
      </c>
      <c r="L83" s="529">
        <v>8</v>
      </c>
      <c r="M83" s="262">
        <f t="shared" ref="M83" si="660">B83</f>
        <v>100.26735401291896</v>
      </c>
      <c r="N83" s="220">
        <f t="shared" ref="N83" si="661">J83</f>
        <v>99.901296321539604</v>
      </c>
    </row>
    <row r="84" spans="1:14">
      <c r="A84" s="2240">
        <v>45536</v>
      </c>
      <c r="B84" s="2559">
        <f>結果表!B82</f>
        <v>100.22960581598801</v>
      </c>
      <c r="C84" s="699">
        <f t="shared" ref="C84" si="662">B84-B83</f>
        <v>-3.7748196930948552E-2</v>
      </c>
      <c r="D84" s="52">
        <f t="shared" ref="D84" si="663">ROUND((B84-B72)/B72*100,2)</f>
        <v>0.28000000000000003</v>
      </c>
      <c r="E84" s="359">
        <f t="shared" ref="E84" si="664">AVERAGE(B82:B84)</f>
        <v>100.25028247171001</v>
      </c>
      <c r="F84" s="542">
        <f t="shared" ref="F84" si="665">E84-E83</f>
        <v>5.9385742911715056E-2</v>
      </c>
      <c r="G84" s="361">
        <f t="shared" ref="G84" si="666">IF(F84&lt;0,-1,1)</f>
        <v>1</v>
      </c>
      <c r="H84" s="360">
        <f t="shared" ref="H84" si="667">SUM(G82:G84)</f>
        <v>3</v>
      </c>
      <c r="I84" s="2555" t="str">
        <f t="shared" ref="I84" si="668">IF(H84=-3,"悪化 ",IF(H84=3,"改善 "," ---"))</f>
        <v xml:space="preserve">改善 </v>
      </c>
      <c r="J84" s="2559">
        <f>結果表!J82</f>
        <v>99.747783451033442</v>
      </c>
      <c r="L84" s="529">
        <v>9</v>
      </c>
      <c r="M84" s="262">
        <f t="shared" ref="M84" si="669">B84</f>
        <v>100.22960581598801</v>
      </c>
      <c r="N84" s="220">
        <f t="shared" ref="N84" si="670">J84</f>
        <v>99.747783451033442</v>
      </c>
    </row>
    <row r="85" spans="1:14">
      <c r="A85" s="2240">
        <v>45566</v>
      </c>
      <c r="B85" s="2559">
        <f>結果表!B83</f>
        <v>100.10382970505189</v>
      </c>
      <c r="C85" s="699">
        <f t="shared" ref="C85" si="671">B85-B84</f>
        <v>-0.12577611093611551</v>
      </c>
      <c r="D85" s="52">
        <f t="shared" ref="D85" si="672">ROUND((B85-B73)/B73*100,2)</f>
        <v>0.31</v>
      </c>
      <c r="E85" s="359">
        <f t="shared" ref="E85" si="673">AVERAGE(B83:B85)</f>
        <v>100.20026317798629</v>
      </c>
      <c r="F85" s="542">
        <f t="shared" ref="F85" si="674">E85-E84</f>
        <v>-5.0019293723721603E-2</v>
      </c>
      <c r="G85" s="361">
        <f t="shared" ref="G85" si="675">IF(F85&lt;0,-1,1)</f>
        <v>-1</v>
      </c>
      <c r="H85" s="360">
        <f t="shared" ref="H85" si="676">SUM(G83:G85)</f>
        <v>1</v>
      </c>
      <c r="I85" s="2555" t="str">
        <f t="shared" ref="I85" si="677">IF(H85=-3,"悪化 ",IF(H85=3,"改善 "," ---"))</f>
        <v xml:space="preserve"> ---</v>
      </c>
      <c r="J85" s="2559">
        <f>結果表!J83</f>
        <v>99.639771540593742</v>
      </c>
      <c r="L85" s="529">
        <v>10</v>
      </c>
      <c r="M85" s="262">
        <f t="shared" ref="M85" si="678">B85</f>
        <v>100.10382970505189</v>
      </c>
      <c r="N85" s="220">
        <f t="shared" ref="N85" si="679">J85</f>
        <v>99.639771540593742</v>
      </c>
    </row>
    <row r="86" spans="1:14">
      <c r="A86" s="2240">
        <v>45597</v>
      </c>
      <c r="B86" s="2559">
        <f>結果表!B84</f>
        <v>99.932647928151027</v>
      </c>
      <c r="C86" s="699">
        <f t="shared" ref="C86" si="680">B86-B85</f>
        <v>-0.17118177690086611</v>
      </c>
      <c r="D86" s="52">
        <f t="shared" ref="D86" si="681">ROUND((B86-B74)/B74*100,2)</f>
        <v>0.31</v>
      </c>
      <c r="E86" s="359">
        <f t="shared" ref="E86" si="682">AVERAGE(B84:B86)</f>
        <v>100.08869448306365</v>
      </c>
      <c r="F86" s="542">
        <f t="shared" ref="F86" si="683">E86-E85</f>
        <v>-0.11156869492263866</v>
      </c>
      <c r="G86" s="361">
        <f t="shared" ref="G86" si="684">IF(F86&lt;0,-1,1)</f>
        <v>-1</v>
      </c>
      <c r="H86" s="360">
        <f t="shared" ref="H86" si="685">SUM(G84:G86)</f>
        <v>-1</v>
      </c>
      <c r="I86" s="2555" t="str">
        <f t="shared" ref="I86" si="686">IF(H86=-3,"悪化 ",IF(H86=3,"改善 "," ---"))</f>
        <v xml:space="preserve"> ---</v>
      </c>
      <c r="J86" s="2559">
        <f>結果表!J84</f>
        <v>99.545660060954447</v>
      </c>
      <c r="L86" s="528">
        <v>11</v>
      </c>
      <c r="M86" s="262">
        <f t="shared" ref="M86" si="687">B86</f>
        <v>99.932647928151027</v>
      </c>
      <c r="N86" s="220">
        <f t="shared" ref="N86" si="688">J86</f>
        <v>99.545660060954447</v>
      </c>
    </row>
    <row r="87" spans="1:14">
      <c r="A87" s="2561">
        <v>45627</v>
      </c>
      <c r="B87" s="2559">
        <f>結果表!B85</f>
        <v>99.773820205056325</v>
      </c>
      <c r="C87" s="699">
        <f t="shared" ref="C87" si="689">B87-B86</f>
        <v>-0.15882772309470283</v>
      </c>
      <c r="D87" s="52">
        <f t="shared" ref="D87" si="690">ROUND((B87-B75)/B75*100,2)</f>
        <v>0.34</v>
      </c>
      <c r="E87" s="359">
        <f t="shared" ref="E87" si="691">AVERAGE(B85:B87)</f>
        <v>99.936765946086425</v>
      </c>
      <c r="F87" s="542">
        <f t="shared" ref="F87" si="692">E87-E86</f>
        <v>-0.15192853697722342</v>
      </c>
      <c r="G87" s="361">
        <f t="shared" ref="G87" si="693">IF(F87&lt;0,-1,1)</f>
        <v>-1</v>
      </c>
      <c r="H87" s="360">
        <f t="shared" ref="H87" si="694">SUM(G85:G87)</f>
        <v>-3</v>
      </c>
      <c r="I87" s="2555" t="str">
        <f t="shared" ref="I87" si="695">IF(H87=-3,"悪化 ",IF(H87=3,"改善 "," ---"))</f>
        <v xml:space="preserve">悪化 </v>
      </c>
      <c r="J87" s="2559">
        <f>結果表!J85</f>
        <v>99.47798397636754</v>
      </c>
      <c r="L87" s="532">
        <v>12</v>
      </c>
      <c r="M87" s="494">
        <f t="shared" ref="M87" si="696">B87</f>
        <v>99.773820205056325</v>
      </c>
      <c r="N87" s="225">
        <f t="shared" ref="N87" si="697">J87</f>
        <v>99.47798397636754</v>
      </c>
    </row>
    <row r="88" spans="1:14">
      <c r="A88" s="2239">
        <v>45658</v>
      </c>
      <c r="B88" s="2558">
        <f>結果表!B86</f>
        <v>99.587755079490663</v>
      </c>
      <c r="C88" s="547">
        <f t="shared" ref="C88" si="698">B88-B87</f>
        <v>-0.18606512556566202</v>
      </c>
      <c r="D88" s="245">
        <f t="shared" ref="D88" si="699">ROUND((B88-B76)/B76*100,2)</f>
        <v>0.35</v>
      </c>
      <c r="E88" s="548">
        <f t="shared" ref="E88" si="700">AVERAGE(B86:B88)</f>
        <v>99.764741070899333</v>
      </c>
      <c r="F88" s="553">
        <f t="shared" ref="F88" si="701">E88-E87</f>
        <v>-0.1720248751870912</v>
      </c>
      <c r="G88" s="549">
        <f t="shared" ref="G88" si="702">IF(F88&lt;0,-1,1)</f>
        <v>-1</v>
      </c>
      <c r="H88" s="554">
        <f t="shared" ref="H88" si="703">SUM(G86:G88)</f>
        <v>-3</v>
      </c>
      <c r="I88" s="2556" t="str">
        <f t="shared" ref="I88" si="704">IF(H88=-3,"悪化 ",IF(H88=3,"改善 "," ---"))</f>
        <v xml:space="preserve">悪化 </v>
      </c>
      <c r="J88" s="2558">
        <f>結果表!J86</f>
        <v>99.411052559994189</v>
      </c>
      <c r="L88" s="530" t="s">
        <v>1464</v>
      </c>
      <c r="M88" s="2869">
        <f t="shared" ref="M88" si="705">B88</f>
        <v>99.587755079490663</v>
      </c>
      <c r="N88" s="220">
        <f t="shared" ref="N88" si="706">J88</f>
        <v>99.411052559994189</v>
      </c>
    </row>
    <row r="89" spans="1:14">
      <c r="A89" s="2240">
        <v>45689</v>
      </c>
      <c r="B89" s="2559"/>
      <c r="C89" s="52"/>
      <c r="D89" s="243"/>
      <c r="E89" s="542"/>
      <c r="F89" s="359"/>
      <c r="G89" s="360"/>
      <c r="H89" s="361"/>
      <c r="I89" s="2864"/>
      <c r="J89" s="2559"/>
      <c r="L89" s="527">
        <v>2</v>
      </c>
      <c r="M89" s="2869"/>
      <c r="N89" s="220"/>
    </row>
    <row r="90" spans="1:14">
      <c r="A90" s="2240">
        <v>45717</v>
      </c>
      <c r="B90" s="2559"/>
      <c r="C90" s="52"/>
      <c r="D90" s="243"/>
      <c r="E90" s="542"/>
      <c r="F90" s="359"/>
      <c r="G90" s="360"/>
      <c r="H90" s="361"/>
      <c r="I90" s="2864"/>
      <c r="J90" s="2559"/>
      <c r="L90" s="527">
        <v>3</v>
      </c>
      <c r="M90" s="262"/>
      <c r="N90" s="220"/>
    </row>
    <row r="91" spans="1:14">
      <c r="A91" s="2240">
        <v>45748</v>
      </c>
      <c r="B91" s="2559"/>
      <c r="C91" s="52"/>
      <c r="D91" s="243"/>
      <c r="E91" s="542"/>
      <c r="F91" s="359"/>
      <c r="G91" s="360"/>
      <c r="H91" s="361"/>
      <c r="I91" s="2864"/>
      <c r="J91" s="2559"/>
      <c r="L91" s="527">
        <v>4</v>
      </c>
      <c r="M91" s="262"/>
      <c r="N91" s="220"/>
    </row>
    <row r="92" spans="1:14">
      <c r="A92" s="2240">
        <v>45778</v>
      </c>
      <c r="B92" s="2559"/>
      <c r="C92" s="52"/>
      <c r="D92" s="243"/>
      <c r="E92" s="542"/>
      <c r="F92" s="359"/>
      <c r="G92" s="360"/>
      <c r="H92" s="361"/>
      <c r="I92" s="2864"/>
      <c r="J92" s="2559"/>
      <c r="L92" s="527">
        <v>5</v>
      </c>
      <c r="M92" s="262"/>
      <c r="N92" s="220"/>
    </row>
    <row r="93" spans="1:14">
      <c r="A93" s="2240">
        <v>45809</v>
      </c>
      <c r="B93" s="2559"/>
      <c r="C93" s="52"/>
      <c r="D93" s="243"/>
      <c r="E93" s="542"/>
      <c r="F93" s="359"/>
      <c r="G93" s="360"/>
      <c r="H93" s="361"/>
      <c r="I93" s="2864"/>
      <c r="J93" s="2559"/>
      <c r="L93" s="527">
        <v>6</v>
      </c>
      <c r="M93" s="262"/>
      <c r="N93" s="220"/>
    </row>
    <row r="94" spans="1:14">
      <c r="A94" s="2240">
        <v>45839</v>
      </c>
      <c r="B94" s="2559"/>
      <c r="C94" s="52"/>
      <c r="D94" s="243"/>
      <c r="E94" s="542"/>
      <c r="F94" s="359"/>
      <c r="G94" s="360"/>
      <c r="H94" s="361"/>
      <c r="I94" s="2864"/>
      <c r="J94" s="2559"/>
      <c r="L94" s="527">
        <v>7</v>
      </c>
      <c r="M94" s="262"/>
      <c r="N94" s="220"/>
    </row>
    <row r="95" spans="1:14">
      <c r="A95" s="2240">
        <v>45870</v>
      </c>
      <c r="B95" s="2559"/>
      <c r="C95" s="52"/>
      <c r="D95" s="243"/>
      <c r="E95" s="542"/>
      <c r="F95" s="359"/>
      <c r="G95" s="360"/>
      <c r="H95" s="361"/>
      <c r="I95" s="2864"/>
      <c r="J95" s="2559"/>
      <c r="L95" s="529">
        <v>8</v>
      </c>
      <c r="M95" s="262"/>
      <c r="N95" s="220"/>
    </row>
    <row r="96" spans="1:14">
      <c r="A96" s="2240">
        <v>45901</v>
      </c>
      <c r="B96" s="2559"/>
      <c r="C96" s="52"/>
      <c r="D96" s="243"/>
      <c r="E96" s="542"/>
      <c r="F96" s="359"/>
      <c r="G96" s="360"/>
      <c r="H96" s="361"/>
      <c r="I96" s="2864"/>
      <c r="J96" s="2559"/>
      <c r="L96" s="529">
        <v>9</v>
      </c>
      <c r="M96" s="262"/>
      <c r="N96" s="220"/>
    </row>
    <row r="97" spans="1:14">
      <c r="A97" s="2240">
        <v>45931</v>
      </c>
      <c r="B97" s="2559"/>
      <c r="C97" s="52"/>
      <c r="D97" s="243"/>
      <c r="E97" s="542"/>
      <c r="F97" s="359"/>
      <c r="G97" s="360"/>
      <c r="H97" s="361"/>
      <c r="I97" s="2864"/>
      <c r="J97" s="2559"/>
      <c r="L97" s="529">
        <v>10</v>
      </c>
      <c r="M97" s="262"/>
      <c r="N97" s="220"/>
    </row>
    <row r="98" spans="1:14">
      <c r="A98" s="2240">
        <v>45962</v>
      </c>
      <c r="B98" s="2559"/>
      <c r="C98" s="52"/>
      <c r="D98" s="243"/>
      <c r="E98" s="542"/>
      <c r="F98" s="359"/>
      <c r="G98" s="360"/>
      <c r="H98" s="361"/>
      <c r="I98" s="2864"/>
      <c r="J98" s="2559"/>
      <c r="L98" s="528">
        <v>11</v>
      </c>
      <c r="M98" s="262"/>
      <c r="N98" s="220"/>
    </row>
    <row r="99" spans="1:14">
      <c r="A99" s="2561">
        <v>45992</v>
      </c>
      <c r="B99" s="2560"/>
      <c r="C99" s="550"/>
      <c r="D99" s="246"/>
      <c r="E99" s="551"/>
      <c r="F99" s="544"/>
      <c r="G99" s="552"/>
      <c r="H99" s="545"/>
      <c r="I99" s="439"/>
      <c r="J99" s="2560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6" t="s">
        <v>472</v>
      </c>
      <c r="B2" s="2564" t="s">
        <v>493</v>
      </c>
      <c r="C2" s="2563"/>
      <c r="D2" s="2563"/>
      <c r="E2" s="2564"/>
      <c r="F2" s="2564"/>
      <c r="G2" s="2564"/>
      <c r="H2" s="2564"/>
      <c r="I2" s="2564"/>
      <c r="J2" s="2566" t="s">
        <v>494</v>
      </c>
    </row>
    <row r="3" spans="1:14" ht="26">
      <c r="A3" s="2571"/>
      <c r="B3" s="2572"/>
      <c r="C3" s="2568" t="s">
        <v>265</v>
      </c>
      <c r="D3" s="2567" t="s">
        <v>267</v>
      </c>
      <c r="E3" s="2569" t="s">
        <v>487</v>
      </c>
      <c r="F3" s="2570" t="s">
        <v>492</v>
      </c>
      <c r="G3" s="2723" t="s">
        <v>65</v>
      </c>
      <c r="H3" s="2834"/>
      <c r="I3" s="2834"/>
      <c r="J3" s="2571"/>
      <c r="L3" s="526" t="s">
        <v>352</v>
      </c>
      <c r="M3" s="526" t="s">
        <v>699</v>
      </c>
      <c r="N3" s="526" t="s">
        <v>700</v>
      </c>
    </row>
    <row r="4" spans="1:14">
      <c r="A4" s="2610">
        <v>43101</v>
      </c>
      <c r="B4" s="2667">
        <f>結果表!D2</f>
        <v>99.809021647853612</v>
      </c>
      <c r="C4" s="243"/>
      <c r="D4" s="52"/>
      <c r="E4" s="359">
        <f>AVERAGE(B4:B4)</f>
        <v>99.809021647853612</v>
      </c>
      <c r="F4" s="542"/>
      <c r="G4" s="361"/>
      <c r="H4" s="360"/>
      <c r="I4" s="2555"/>
      <c r="J4" s="2558">
        <f>結果表!L2</f>
        <v>100.37980974518078</v>
      </c>
      <c r="L4" s="527" t="s">
        <v>713</v>
      </c>
      <c r="M4" s="262">
        <f t="shared" ref="M4:M7" si="0">B4</f>
        <v>99.809021647853612</v>
      </c>
      <c r="N4" s="220">
        <f t="shared" ref="N4:N7" si="1">J4</f>
        <v>100.37980974518078</v>
      </c>
    </row>
    <row r="5" spans="1:14">
      <c r="A5" s="2610">
        <v>43132</v>
      </c>
      <c r="B5" s="2668">
        <f>結果表!D3</f>
        <v>100.21547958299935</v>
      </c>
      <c r="C5" s="243">
        <f t="shared" ref="C5" si="2">B5-B4</f>
        <v>0.40645793514573825</v>
      </c>
      <c r="D5" s="52"/>
      <c r="E5" s="359">
        <f>AVERAGE(B4:B5)</f>
        <v>100.01225061542648</v>
      </c>
      <c r="F5" s="542">
        <f t="shared" ref="F5" si="3">E5-E4</f>
        <v>0.20322896757286912</v>
      </c>
      <c r="G5" s="361">
        <f t="shared" ref="G5" si="4">IF(F5&lt;0,-1,1)</f>
        <v>1</v>
      </c>
      <c r="H5" s="360"/>
      <c r="I5" s="2555"/>
      <c r="J5" s="2559">
        <f>結果表!L3</f>
        <v>100.62264993758791</v>
      </c>
      <c r="L5" s="527">
        <v>2</v>
      </c>
      <c r="M5" s="262">
        <f t="shared" si="0"/>
        <v>100.21547958299935</v>
      </c>
      <c r="N5" s="220">
        <f t="shared" si="1"/>
        <v>100.62264993758791</v>
      </c>
    </row>
    <row r="6" spans="1:14">
      <c r="A6" s="2610">
        <v>43160</v>
      </c>
      <c r="B6" s="2668">
        <f>結果表!D4</f>
        <v>100.60181154717638</v>
      </c>
      <c r="C6" s="243">
        <f t="shared" ref="C6" si="5">B6-B5</f>
        <v>0.38633196417703175</v>
      </c>
      <c r="D6" s="52"/>
      <c r="E6" s="359">
        <f t="shared" ref="E6" si="6">AVERAGE(B4:B6)</f>
        <v>100.20877092600978</v>
      </c>
      <c r="F6" s="542">
        <f t="shared" ref="F6" si="7">E6-E5</f>
        <v>0.19652031058329555</v>
      </c>
      <c r="G6" s="361">
        <f t="shared" ref="G6" si="8">IF(F6&lt;0,-1,1)</f>
        <v>1</v>
      </c>
      <c r="H6" s="360"/>
      <c r="I6" s="2555"/>
      <c r="J6" s="2559">
        <f>結果表!L4</f>
        <v>100.85799754696615</v>
      </c>
      <c r="L6" s="527">
        <v>3</v>
      </c>
      <c r="M6" s="262">
        <f t="shared" si="0"/>
        <v>100.60181154717638</v>
      </c>
      <c r="N6" s="220">
        <f t="shared" si="1"/>
        <v>100.85799754696615</v>
      </c>
    </row>
    <row r="7" spans="1:14">
      <c r="A7" s="2610">
        <v>43191</v>
      </c>
      <c r="B7" s="2668">
        <f>結果表!D5</f>
        <v>100.91486280375211</v>
      </c>
      <c r="C7" s="243">
        <f t="shared" ref="C7" si="9">B7-B6</f>
        <v>0.31305125657573285</v>
      </c>
      <c r="D7" s="52"/>
      <c r="E7" s="359">
        <f t="shared" ref="E7" si="10">AVERAGE(B5:B7)</f>
        <v>100.57738464464262</v>
      </c>
      <c r="F7" s="542">
        <f t="shared" ref="F7" si="11">E7-E6</f>
        <v>0.36861371863284376</v>
      </c>
      <c r="G7" s="361">
        <f t="shared" ref="G7" si="12">IF(F7&lt;0,-1,1)</f>
        <v>1</v>
      </c>
      <c r="H7" s="360">
        <f t="shared" ref="H7" si="13">SUM(G5:G7)</f>
        <v>3</v>
      </c>
      <c r="I7" s="2555" t="str">
        <f t="shared" ref="I7" si="14">IF(H7=-3,"悪化 ",IF(H7=3,"改善 "," ---"))</f>
        <v xml:space="preserve">改善 </v>
      </c>
      <c r="J7" s="2559">
        <f>結果表!L5</f>
        <v>101.05106266143596</v>
      </c>
      <c r="L7" s="527">
        <v>4</v>
      </c>
      <c r="M7" s="262">
        <f t="shared" si="0"/>
        <v>100.91486280375211</v>
      </c>
      <c r="N7" s="220">
        <f t="shared" si="1"/>
        <v>101.05106266143596</v>
      </c>
    </row>
    <row r="8" spans="1:14">
      <c r="A8" s="2610">
        <v>43221</v>
      </c>
      <c r="B8" s="2668">
        <f>結果表!D6</f>
        <v>101.12051249126026</v>
      </c>
      <c r="C8" s="243">
        <f t="shared" ref="C8" si="15">B8-B7</f>
        <v>0.20564968750814216</v>
      </c>
      <c r="D8" s="52"/>
      <c r="E8" s="359">
        <f t="shared" ref="E8" si="16">AVERAGE(B6:B8)</f>
        <v>100.87906228072957</v>
      </c>
      <c r="F8" s="542">
        <f t="shared" ref="F8" si="17">E8-E7</f>
        <v>0.30167763608694997</v>
      </c>
      <c r="G8" s="361">
        <f t="shared" ref="G8" si="18">IF(F8&lt;0,-1,1)</f>
        <v>1</v>
      </c>
      <c r="H8" s="360">
        <f t="shared" ref="H8" si="19">SUM(G6:G8)</f>
        <v>3</v>
      </c>
      <c r="I8" s="2555" t="str">
        <f t="shared" ref="I8" si="20">IF(H8=-3,"悪化 ",IF(H8=3,"改善 "," ---"))</f>
        <v xml:space="preserve">改善 </v>
      </c>
      <c r="J8" s="2559">
        <f>結果表!L6</f>
        <v>101.18917932277792</v>
      </c>
      <c r="L8" s="527">
        <v>5</v>
      </c>
      <c r="M8" s="262">
        <f t="shared" ref="M8:M16" si="21">B8</f>
        <v>101.12051249126026</v>
      </c>
      <c r="N8" s="220">
        <f t="shared" ref="N8:N16" si="22">J8</f>
        <v>101.18917932277792</v>
      </c>
    </row>
    <row r="9" spans="1:14">
      <c r="A9" s="2610">
        <v>43252</v>
      </c>
      <c r="B9" s="2668">
        <f>結果表!D7</f>
        <v>101.21331403463674</v>
      </c>
      <c r="C9" s="243">
        <f t="shared" ref="C9" si="23">B9-B8</f>
        <v>9.2801543376481277E-2</v>
      </c>
      <c r="D9" s="52"/>
      <c r="E9" s="359">
        <f t="shared" ref="E9" si="24">AVERAGE(B7:B9)</f>
        <v>101.08289644321637</v>
      </c>
      <c r="F9" s="542">
        <f t="shared" ref="F9" si="25">E9-E8</f>
        <v>0.20383416248679964</v>
      </c>
      <c r="G9" s="361">
        <f t="shared" ref="G9" si="26">IF(F9&lt;0,-1,1)</f>
        <v>1</v>
      </c>
      <c r="H9" s="360">
        <f t="shared" ref="H9" si="27">SUM(G7:G9)</f>
        <v>3</v>
      </c>
      <c r="I9" s="2555" t="str">
        <f t="shared" ref="I9" si="28">IF(H9=-3,"悪化 ",IF(H9=3,"改善 "," ---"))</f>
        <v xml:space="preserve">改善 </v>
      </c>
      <c r="J9" s="2559">
        <f>結果表!L7</f>
        <v>101.26399692426621</v>
      </c>
      <c r="L9" s="527">
        <v>6</v>
      </c>
      <c r="M9" s="262">
        <f t="shared" si="21"/>
        <v>101.21331403463674</v>
      </c>
      <c r="N9" s="220">
        <f t="shared" si="22"/>
        <v>101.26399692426621</v>
      </c>
    </row>
    <row r="10" spans="1:14">
      <c r="A10" s="2610">
        <v>43282</v>
      </c>
      <c r="B10" s="2668">
        <f>結果表!D8</f>
        <v>101.26050262582497</v>
      </c>
      <c r="C10" s="243">
        <f t="shared" ref="C10" si="29">B10-B9</f>
        <v>4.7188591188231044E-2</v>
      </c>
      <c r="D10" s="52"/>
      <c r="E10" s="359">
        <f t="shared" ref="E10" si="30">AVERAGE(B8:B10)</f>
        <v>101.19810971724065</v>
      </c>
      <c r="F10" s="542">
        <f t="shared" ref="F10" si="31">E10-E9</f>
        <v>0.11521327402428483</v>
      </c>
      <c r="G10" s="361">
        <f t="shared" ref="G10" si="32">IF(F10&lt;0,-1,1)</f>
        <v>1</v>
      </c>
      <c r="H10" s="360">
        <f t="shared" ref="H10" si="33">SUM(G8:G10)</f>
        <v>3</v>
      </c>
      <c r="I10" s="2555" t="str">
        <f t="shared" ref="I10" si="34">IF(H10=-3,"悪化 ",IF(H10=3,"改善 "," ---"))</f>
        <v xml:space="preserve">改善 </v>
      </c>
      <c r="J10" s="2559">
        <f>結果表!L8</f>
        <v>101.28690020949691</v>
      </c>
      <c r="L10" s="527">
        <v>7</v>
      </c>
      <c r="M10" s="262">
        <f t="shared" si="21"/>
        <v>101.26050262582497</v>
      </c>
      <c r="N10" s="220">
        <f t="shared" si="22"/>
        <v>101.28690020949691</v>
      </c>
    </row>
    <row r="11" spans="1:14">
      <c r="A11" s="2610">
        <v>43313</v>
      </c>
      <c r="B11" s="2668">
        <f>結果表!D9</f>
        <v>101.26283973001992</v>
      </c>
      <c r="C11" s="243">
        <f t="shared" ref="C11" si="35">B11-B10</f>
        <v>2.3371041949502569E-3</v>
      </c>
      <c r="D11" s="52"/>
      <c r="E11" s="359">
        <f t="shared" ref="E11" si="36">AVERAGE(B9:B11)</f>
        <v>101.24555213016053</v>
      </c>
      <c r="F11" s="542">
        <f t="shared" ref="F11" si="37">E11-E10</f>
        <v>4.7442412919878052E-2</v>
      </c>
      <c r="G11" s="361">
        <f t="shared" ref="G11" si="38">IF(F11&lt;0,-1,1)</f>
        <v>1</v>
      </c>
      <c r="H11" s="360">
        <f t="shared" ref="H11" si="39">SUM(G9:G11)</f>
        <v>3</v>
      </c>
      <c r="I11" s="2555" t="str">
        <f t="shared" ref="I11" si="40">IF(H11=-3,"悪化 ",IF(H11=3,"改善 "," ---"))</f>
        <v xml:space="preserve">改善 </v>
      </c>
      <c r="J11" s="2559">
        <f>結果表!L9</f>
        <v>101.27089937888741</v>
      </c>
      <c r="L11" s="529">
        <v>8</v>
      </c>
      <c r="M11" s="262">
        <f t="shared" si="21"/>
        <v>101.26283973001992</v>
      </c>
      <c r="N11" s="220">
        <f t="shared" si="22"/>
        <v>101.27089937888741</v>
      </c>
    </row>
    <row r="12" spans="1:14">
      <c r="A12" s="2610">
        <v>43344</v>
      </c>
      <c r="B12" s="2668">
        <f>結果表!D10</f>
        <v>101.23495685854796</v>
      </c>
      <c r="C12" s="243">
        <f t="shared" ref="C12" si="41">B12-B11</f>
        <v>-2.7882871471959447E-2</v>
      </c>
      <c r="D12" s="52"/>
      <c r="E12" s="359">
        <f t="shared" ref="E12" si="42">AVERAGE(B10:B12)</f>
        <v>101.25276640479761</v>
      </c>
      <c r="F12" s="542">
        <f t="shared" ref="F12" si="43">E12-E11</f>
        <v>7.2142746370786881E-3</v>
      </c>
      <c r="G12" s="361">
        <f t="shared" ref="G12" si="44">IF(F12&lt;0,-1,1)</f>
        <v>1</v>
      </c>
      <c r="H12" s="360">
        <f t="shared" ref="H12" si="45">SUM(G10:G12)</f>
        <v>3</v>
      </c>
      <c r="I12" s="2555" t="str">
        <f t="shared" ref="I12" si="46">IF(H12=-3,"悪化 ",IF(H12=3,"改善 "," ---"))</f>
        <v xml:space="preserve">改善 </v>
      </c>
      <c r="J12" s="2559">
        <f>結果表!L10</f>
        <v>101.210857573339</v>
      </c>
      <c r="L12" s="529">
        <v>9</v>
      </c>
      <c r="M12" s="262">
        <f t="shared" si="21"/>
        <v>101.23495685854796</v>
      </c>
      <c r="N12" s="220">
        <f t="shared" si="22"/>
        <v>101.210857573339</v>
      </c>
    </row>
    <row r="13" spans="1:14">
      <c r="A13" s="2610">
        <v>43374</v>
      </c>
      <c r="B13" s="2668">
        <f>結果表!D11</f>
        <v>101.24373693890946</v>
      </c>
      <c r="C13" s="243">
        <f t="shared" ref="C13" si="47">B13-B12</f>
        <v>8.7800803615039058E-3</v>
      </c>
      <c r="D13" s="52"/>
      <c r="E13" s="359">
        <f t="shared" ref="E13" si="48">AVERAGE(B11:B13)</f>
        <v>101.24717784249246</v>
      </c>
      <c r="F13" s="542">
        <f t="shared" ref="F13" si="49">E13-E12</f>
        <v>-5.5885623051494804E-3</v>
      </c>
      <c r="G13" s="361">
        <f t="shared" ref="G13" si="50">IF(F13&lt;0,-1,1)</f>
        <v>-1</v>
      </c>
      <c r="H13" s="360">
        <f t="shared" ref="H13" si="51">SUM(G11:G13)</f>
        <v>1</v>
      </c>
      <c r="I13" s="2555" t="str">
        <f t="shared" ref="I13" si="52">IF(H13=-3,"悪化 ",IF(H13=3,"改善 "," ---"))</f>
        <v xml:space="preserve"> ---</v>
      </c>
      <c r="J13" s="2559">
        <f>結果表!L11</f>
        <v>101.1208021672647</v>
      </c>
      <c r="L13" s="529">
        <v>10</v>
      </c>
      <c r="M13" s="262">
        <f t="shared" si="21"/>
        <v>101.24373693890946</v>
      </c>
      <c r="N13" s="220">
        <f t="shared" si="22"/>
        <v>101.1208021672647</v>
      </c>
    </row>
    <row r="14" spans="1:14">
      <c r="A14" s="2610">
        <v>43405</v>
      </c>
      <c r="B14" s="2668">
        <f>結果表!D12</f>
        <v>101.196825186033</v>
      </c>
      <c r="C14" s="243">
        <f t="shared" ref="C14" si="53">B14-B13</f>
        <v>-4.6911752876468427E-2</v>
      </c>
      <c r="D14" s="52"/>
      <c r="E14" s="359">
        <f t="shared" ref="E14" si="54">AVERAGE(B12:B14)</f>
        <v>101.2251729944968</v>
      </c>
      <c r="F14" s="542">
        <f t="shared" ref="F14" si="55">E14-E13</f>
        <v>-2.200484799566027E-2</v>
      </c>
      <c r="G14" s="361">
        <f t="shared" ref="G14" si="56">IF(F14&lt;0,-1,1)</f>
        <v>-1</v>
      </c>
      <c r="H14" s="360">
        <f t="shared" ref="H14" si="57">SUM(G12:G14)</f>
        <v>-1</v>
      </c>
      <c r="I14" s="2555" t="str">
        <f t="shared" ref="I14" si="58">IF(H14=-3,"悪化 ",IF(H14=3,"改善 "," ---"))</f>
        <v xml:space="preserve"> ---</v>
      </c>
      <c r="J14" s="2559">
        <f>結果表!L12</f>
        <v>101.01270288287481</v>
      </c>
      <c r="L14" s="528">
        <v>11</v>
      </c>
      <c r="M14" s="262">
        <f t="shared" si="21"/>
        <v>101.196825186033</v>
      </c>
      <c r="N14" s="220">
        <f t="shared" si="22"/>
        <v>101.01270288287481</v>
      </c>
    </row>
    <row r="15" spans="1:14">
      <c r="A15" s="2610">
        <v>43435</v>
      </c>
      <c r="B15" s="2669">
        <f>結果表!D13</f>
        <v>101.09126546528937</v>
      </c>
      <c r="C15" s="243">
        <f t="shared" ref="C15:C16" si="59">B15-B14</f>
        <v>-0.10555972074362785</v>
      </c>
      <c r="D15" s="52"/>
      <c r="E15" s="359">
        <f t="shared" ref="E15:E16" si="60">AVERAGE(B13:B15)</f>
        <v>101.17727586341061</v>
      </c>
      <c r="F15" s="542">
        <f t="shared" ref="F15:F16" si="61">E15-E14</f>
        <v>-4.7897131086187983E-2</v>
      </c>
      <c r="G15" s="361">
        <f t="shared" ref="G15:G16" si="62">IF(F15&lt;0,-1,1)</f>
        <v>-1</v>
      </c>
      <c r="H15" s="360">
        <f t="shared" ref="H15:H16" si="63">SUM(G13:G15)</f>
        <v>-3</v>
      </c>
      <c r="I15" s="2555" t="str">
        <f t="shared" ref="I15:I16" si="64">IF(H15=-3,"悪化 ",IF(H15=3,"改善 "," ---"))</f>
        <v xml:space="preserve">悪化 </v>
      </c>
      <c r="J15" s="2560">
        <f>結果表!L13</f>
        <v>100.9097123858871</v>
      </c>
      <c r="L15" s="527">
        <v>12</v>
      </c>
      <c r="M15" s="262">
        <f t="shared" si="21"/>
        <v>101.09126546528937</v>
      </c>
      <c r="N15" s="220">
        <f t="shared" si="22"/>
        <v>100.9097123858871</v>
      </c>
    </row>
    <row r="16" spans="1:14">
      <c r="A16" s="2670">
        <v>43466</v>
      </c>
      <c r="B16" s="342">
        <f>結果表!D14</f>
        <v>101.01922965899955</v>
      </c>
      <c r="C16" s="245">
        <f t="shared" si="59"/>
        <v>-7.2035806289818538E-2</v>
      </c>
      <c r="D16" s="245">
        <f t="shared" ref="D16" si="65">ROUND((B16-B4)/B4*100,2)</f>
        <v>1.21</v>
      </c>
      <c r="E16" s="548">
        <f t="shared" si="60"/>
        <v>101.10244010344064</v>
      </c>
      <c r="F16" s="553">
        <f t="shared" si="61"/>
        <v>-7.4835759969971605E-2</v>
      </c>
      <c r="G16" s="549">
        <f t="shared" si="62"/>
        <v>-1</v>
      </c>
      <c r="H16" s="554">
        <f t="shared" si="63"/>
        <v>-3</v>
      </c>
      <c r="I16" s="2556" t="str">
        <f t="shared" si="64"/>
        <v xml:space="preserve">悪化 </v>
      </c>
      <c r="J16" s="2558">
        <f>結果表!L14</f>
        <v>100.84051616746349</v>
      </c>
      <c r="L16" s="530" t="s">
        <v>758</v>
      </c>
      <c r="M16" s="531">
        <f t="shared" si="21"/>
        <v>101.01922965899955</v>
      </c>
      <c r="N16" s="369">
        <f t="shared" si="22"/>
        <v>100.84051616746349</v>
      </c>
    </row>
    <row r="17" spans="1:14">
      <c r="A17" s="2612">
        <v>43497</v>
      </c>
      <c r="B17" s="342">
        <f>結果表!D15</f>
        <v>101.01964492210526</v>
      </c>
      <c r="C17" s="243">
        <f t="shared" ref="C17" si="66">B17-B16</f>
        <v>4.1526310570816349E-4</v>
      </c>
      <c r="D17" s="243">
        <f t="shared" ref="D17" si="67">ROUND((B17-B5)/B5*100,2)</f>
        <v>0.8</v>
      </c>
      <c r="E17" s="542">
        <f t="shared" ref="E17" si="68">AVERAGE(B15:B17)</f>
        <v>101.04338001546472</v>
      </c>
      <c r="F17" s="359">
        <f t="shared" ref="F17" si="69">E17-E16</f>
        <v>-5.9060087975922215E-2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9">
        <f>結果表!L15</f>
        <v>100.82606671168151</v>
      </c>
      <c r="L17" s="527">
        <v>2</v>
      </c>
      <c r="M17" s="262">
        <f t="shared" ref="M17" si="73">B17</f>
        <v>101.01964492210526</v>
      </c>
      <c r="N17" s="220">
        <f t="shared" ref="N17" si="74">J17</f>
        <v>100.82606671168151</v>
      </c>
    </row>
    <row r="18" spans="1:14">
      <c r="A18" s="2612">
        <v>43525</v>
      </c>
      <c r="B18" s="342">
        <f>結果表!D16</f>
        <v>101.09805820851594</v>
      </c>
      <c r="C18" s="243">
        <f t="shared" ref="C18" si="75">B18-B17</f>
        <v>7.8413286410679461E-2</v>
      </c>
      <c r="D18" s="243">
        <f t="shared" ref="D18" si="76">ROUND((B18-B6)/B6*100,2)</f>
        <v>0.49</v>
      </c>
      <c r="E18" s="542">
        <f t="shared" ref="E18" si="77">AVERAGE(B16:B18)</f>
        <v>101.04564426320691</v>
      </c>
      <c r="F18" s="359">
        <f t="shared" ref="F18" si="78">E18-E17</f>
        <v>2.2642477421896956E-3</v>
      </c>
      <c r="G18" s="360">
        <f t="shared" ref="G18" si="79">IF(F18&lt;0,-1,1)</f>
        <v>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59">
        <f>結果表!L16</f>
        <v>100.8618424378126</v>
      </c>
      <c r="L18" s="527">
        <v>3</v>
      </c>
      <c r="M18" s="262">
        <f t="shared" ref="M18" si="82">B18</f>
        <v>101.09805820851594</v>
      </c>
      <c r="N18" s="220">
        <f t="shared" ref="N18" si="83">J18</f>
        <v>100.8618424378126</v>
      </c>
    </row>
    <row r="19" spans="1:14">
      <c r="A19" s="2612">
        <v>43556</v>
      </c>
      <c r="B19" s="342">
        <f>結果表!D17</f>
        <v>101.30160040311536</v>
      </c>
      <c r="C19" s="243">
        <f t="shared" ref="C19" si="84">B19-B18</f>
        <v>0.20354219459942158</v>
      </c>
      <c r="D19" s="243">
        <f t="shared" ref="D19" si="85">ROUND((B19-B7)/B7*100,2)</f>
        <v>0.38</v>
      </c>
      <c r="E19" s="542">
        <f t="shared" ref="E19" si="86">AVERAGE(B17:B19)</f>
        <v>101.13976784457884</v>
      </c>
      <c r="F19" s="359">
        <f t="shared" ref="F19" si="87">E19-E18</f>
        <v>9.4123581371931664E-2</v>
      </c>
      <c r="G19" s="360">
        <f t="shared" ref="G19" si="88">IF(F19&lt;0,-1,1)</f>
        <v>1</v>
      </c>
      <c r="H19" s="361">
        <f t="shared" ref="H19" si="89">SUM(G17:G19)</f>
        <v>1</v>
      </c>
      <c r="I19" s="362" t="str">
        <f t="shared" ref="I19" si="90">IF(H19=-3,"悪化 ",IF(H19=3,"改善 "," ---"))</f>
        <v xml:space="preserve"> ---</v>
      </c>
      <c r="J19" s="2559">
        <f>結果表!L17</f>
        <v>100.94033813173237</v>
      </c>
      <c r="L19" s="527">
        <v>4</v>
      </c>
      <c r="M19" s="262">
        <f t="shared" ref="M19" si="91">B19</f>
        <v>101.30160040311536</v>
      </c>
      <c r="N19" s="220">
        <f t="shared" ref="N19" si="92">J19</f>
        <v>100.94033813173237</v>
      </c>
    </row>
    <row r="20" spans="1:14">
      <c r="A20" s="2612">
        <v>43586</v>
      </c>
      <c r="B20" s="342">
        <f>結果表!D18</f>
        <v>101.50350410143125</v>
      </c>
      <c r="C20" s="243">
        <f t="shared" ref="C20" si="93">B20-B19</f>
        <v>0.20190369831588839</v>
      </c>
      <c r="D20" s="243">
        <f t="shared" ref="D20" si="94">ROUND((B20-B8)/B8*100,2)</f>
        <v>0.38</v>
      </c>
      <c r="E20" s="542">
        <f t="shared" ref="E20" si="95">AVERAGE(B18:B20)</f>
        <v>101.30105423768752</v>
      </c>
      <c r="F20" s="359">
        <f t="shared" ref="F20" si="96">E20-E19</f>
        <v>0.16128639310868209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9">
        <f>結果表!L18</f>
        <v>101.03852176690407</v>
      </c>
      <c r="L20" s="527">
        <v>5</v>
      </c>
      <c r="M20" s="262">
        <f t="shared" ref="M20" si="100">B20</f>
        <v>101.50350410143125</v>
      </c>
      <c r="N20" s="220">
        <f t="shared" ref="N20" si="101">J20</f>
        <v>101.03852176690407</v>
      </c>
    </row>
    <row r="21" spans="1:14">
      <c r="A21" s="2612">
        <v>43617</v>
      </c>
      <c r="B21" s="342">
        <f>結果表!D19</f>
        <v>101.61242451781267</v>
      </c>
      <c r="C21" s="243">
        <f t="shared" ref="C21" si="102">B21-B20</f>
        <v>0.10892041638142302</v>
      </c>
      <c r="D21" s="243">
        <f t="shared" ref="D21" si="103">ROUND((B21-B9)/B9*100,2)</f>
        <v>0.39</v>
      </c>
      <c r="E21" s="542">
        <f t="shared" ref="E21" si="104">AVERAGE(B19:B21)</f>
        <v>101.47250967411975</v>
      </c>
      <c r="F21" s="359">
        <f t="shared" ref="F21" si="105">E21-E20</f>
        <v>0.17145543643222538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9">
        <f>結果表!L19</f>
        <v>101.12474035259218</v>
      </c>
      <c r="L21" s="527">
        <v>6</v>
      </c>
      <c r="M21" s="262">
        <f t="shared" ref="M21" si="109">B21</f>
        <v>101.61242451781267</v>
      </c>
      <c r="N21" s="220">
        <f t="shared" ref="N21" si="110">J21</f>
        <v>101.12474035259218</v>
      </c>
    </row>
    <row r="22" spans="1:14">
      <c r="A22" s="2612">
        <v>43647</v>
      </c>
      <c r="B22" s="342">
        <f>結果表!D20</f>
        <v>101.46796439086913</v>
      </c>
      <c r="C22" s="243">
        <f t="shared" ref="C22" si="111">B22-B21</f>
        <v>-0.14446012694354238</v>
      </c>
      <c r="D22" s="243">
        <f t="shared" ref="D22" si="112">ROUND((B22-B10)/B10*100,2)</f>
        <v>0.2</v>
      </c>
      <c r="E22" s="542">
        <f t="shared" ref="E22" si="113">AVERAGE(B20:B22)</f>
        <v>101.52796433670433</v>
      </c>
      <c r="F22" s="359">
        <f t="shared" ref="F22" si="114">E22-E21</f>
        <v>5.5454662584580205E-2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9">
        <f>結果表!L20</f>
        <v>101.16573614286574</v>
      </c>
      <c r="L22" s="527">
        <v>7</v>
      </c>
      <c r="M22" s="262">
        <f t="shared" ref="M22" si="118">B22</f>
        <v>101.46796439086913</v>
      </c>
      <c r="N22" s="220">
        <f t="shared" ref="N22" si="119">J22</f>
        <v>101.16573614286574</v>
      </c>
    </row>
    <row r="23" spans="1:14">
      <c r="A23" s="2612">
        <v>43678</v>
      </c>
      <c r="B23" s="342">
        <f>結果表!D21</f>
        <v>101.16451205842964</v>
      </c>
      <c r="C23" s="243">
        <f t="shared" ref="C23" si="120">B23-B22</f>
        <v>-0.3034523324394911</v>
      </c>
      <c r="D23" s="243">
        <f t="shared" ref="D23" si="121">ROUND((B23-B11)/B11*100,2)</f>
        <v>-0.1</v>
      </c>
      <c r="E23" s="542">
        <f t="shared" ref="E23" si="122">AVERAGE(B21:B23)</f>
        <v>101.41496698903715</v>
      </c>
      <c r="F23" s="359">
        <f t="shared" ref="F23" si="123">E23-E22</f>
        <v>-0.11299734766717506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9">
        <f>結果表!L21</f>
        <v>101.13848944456187</v>
      </c>
      <c r="L23" s="529">
        <v>8</v>
      </c>
      <c r="M23" s="262">
        <f t="shared" ref="M23" si="127">B23</f>
        <v>101.16451205842964</v>
      </c>
      <c r="N23" s="220">
        <f t="shared" ref="N23" si="128">J23</f>
        <v>101.13848944456187</v>
      </c>
    </row>
    <row r="24" spans="1:14">
      <c r="A24" s="2612">
        <v>43709</v>
      </c>
      <c r="B24" s="342">
        <f>結果表!D22</f>
        <v>100.80973068007579</v>
      </c>
      <c r="C24" s="243">
        <f t="shared" ref="C24" si="129">B24-B23</f>
        <v>-0.35478137835384871</v>
      </c>
      <c r="D24" s="243">
        <f t="shared" ref="D24" si="130">ROUND((B24-B12)/B12*100,2)</f>
        <v>-0.42</v>
      </c>
      <c r="E24" s="542">
        <f t="shared" ref="E24" si="131">AVERAGE(B22:B24)</f>
        <v>101.14740237645817</v>
      </c>
      <c r="F24" s="359">
        <f t="shared" ref="F24" si="132">E24-E23</f>
        <v>-0.26756461257897968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9">
        <f>結果表!L22</f>
        <v>101.04449214745871</v>
      </c>
      <c r="L24" s="529">
        <v>9</v>
      </c>
      <c r="M24" s="262">
        <f t="shared" ref="M24" si="136">B24</f>
        <v>100.80973068007579</v>
      </c>
      <c r="N24" s="220">
        <f t="shared" ref="N24" si="137">J24</f>
        <v>101.04449214745871</v>
      </c>
    </row>
    <row r="25" spans="1:14">
      <c r="A25" s="2612">
        <v>43739</v>
      </c>
      <c r="B25" s="342">
        <f>結果表!D23</f>
        <v>100.39484568234282</v>
      </c>
      <c r="C25" s="243">
        <f t="shared" ref="C25" si="138">B25-B24</f>
        <v>-0.41488499773296894</v>
      </c>
      <c r="D25" s="243">
        <f t="shared" ref="D25" si="139">ROUND((B25-B13)/B13*100,2)</f>
        <v>-0.84</v>
      </c>
      <c r="E25" s="542">
        <f t="shared" ref="E25" si="140">AVERAGE(B23:B25)</f>
        <v>100.78969614028274</v>
      </c>
      <c r="F25" s="359">
        <f t="shared" ref="F25" si="141">E25-E24</f>
        <v>-0.35770623617543151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9">
        <f>結果表!L23</f>
        <v>100.8762482504021</v>
      </c>
      <c r="L25" s="529">
        <v>10</v>
      </c>
      <c r="M25" s="262">
        <f t="shared" ref="M25" si="145">B25</f>
        <v>100.39484568234282</v>
      </c>
      <c r="N25" s="220">
        <f t="shared" ref="N25" si="146">J25</f>
        <v>100.8762482504021</v>
      </c>
    </row>
    <row r="26" spans="1:14">
      <c r="A26" s="2612">
        <v>43770</v>
      </c>
      <c r="B26" s="342">
        <f>結果表!D24</f>
        <v>99.975121085917237</v>
      </c>
      <c r="C26" s="243">
        <f t="shared" ref="C26" si="147">B26-B25</f>
        <v>-0.41972459642558135</v>
      </c>
      <c r="D26" s="243">
        <f t="shared" ref="D26" si="148">ROUND((B26-B14)/B14*100,2)</f>
        <v>-1.21</v>
      </c>
      <c r="E26" s="542">
        <f t="shared" ref="E26" si="149">AVERAGE(B24:B26)</f>
        <v>100.39323248277861</v>
      </c>
      <c r="F26" s="359">
        <f t="shared" ref="F26" si="150">E26-E25</f>
        <v>-0.39646365750412826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9">
        <f>結果表!L24</f>
        <v>100.6524210759201</v>
      </c>
      <c r="L26" s="528">
        <v>11</v>
      </c>
      <c r="M26" s="262">
        <f t="shared" ref="M26" si="154">B26</f>
        <v>99.975121085917237</v>
      </c>
      <c r="N26" s="220">
        <f t="shared" ref="N26" si="155">J26</f>
        <v>100.6524210759201</v>
      </c>
    </row>
    <row r="27" spans="1:14">
      <c r="A27" s="2671">
        <v>43800</v>
      </c>
      <c r="B27" s="342">
        <f>結果表!D25</f>
        <v>99.553123764244475</v>
      </c>
      <c r="C27" s="246">
        <f t="shared" ref="C27:C28" si="156">B27-B26</f>
        <v>-0.42199732167276238</v>
      </c>
      <c r="D27" s="246">
        <f t="shared" ref="D27:D28" si="157">ROUND((B27-B15)/B15*100,2)</f>
        <v>-1.52</v>
      </c>
      <c r="E27" s="551">
        <f t="shared" ref="E27:E28" si="158">AVERAGE(B25:B27)</f>
        <v>99.974363510834834</v>
      </c>
      <c r="F27" s="544">
        <f t="shared" ref="F27:F28" si="159">E27-E26</f>
        <v>-0.41886897194378037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60">
        <f>結果表!L25</f>
        <v>100.37924408552642</v>
      </c>
      <c r="L27" s="527">
        <v>12</v>
      </c>
      <c r="M27" s="262">
        <f t="shared" ref="M27:M28" si="163">B27</f>
        <v>99.553123764244475</v>
      </c>
      <c r="N27" s="220">
        <f t="shared" ref="N27:N28" si="164">J27</f>
        <v>100.37924408552642</v>
      </c>
    </row>
    <row r="28" spans="1:14">
      <c r="A28" s="2610">
        <v>43831</v>
      </c>
      <c r="B28" s="2667">
        <f>結果表!D26</f>
        <v>99.057526096230589</v>
      </c>
      <c r="C28" s="243">
        <f t="shared" si="156"/>
        <v>-0.49559766801388605</v>
      </c>
      <c r="D28" s="243">
        <f t="shared" si="157"/>
        <v>-1.94</v>
      </c>
      <c r="E28" s="542">
        <f t="shared" si="158"/>
        <v>99.528590315464101</v>
      </c>
      <c r="F28" s="359">
        <f t="shared" si="159"/>
        <v>-0.44577319537073379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59">
        <f>結果表!L26</f>
        <v>100.02241647673178</v>
      </c>
      <c r="L28" s="530" t="s">
        <v>802</v>
      </c>
      <c r="M28" s="531">
        <f t="shared" si="163"/>
        <v>99.057526096230589</v>
      </c>
      <c r="N28" s="369">
        <f t="shared" si="164"/>
        <v>100.02241647673178</v>
      </c>
    </row>
    <row r="29" spans="1:14">
      <c r="A29" s="2610">
        <v>43862</v>
      </c>
      <c r="B29" s="2668">
        <f>結果表!D27</f>
        <v>98.420984514293508</v>
      </c>
      <c r="C29" s="243">
        <f t="shared" ref="C29" si="165">B29-B28</f>
        <v>-0.63654158193708099</v>
      </c>
      <c r="D29" s="243">
        <f t="shared" ref="D29" si="166">ROUND((B29-B17)/B17*100,2)</f>
        <v>-2.57</v>
      </c>
      <c r="E29" s="542">
        <f t="shared" ref="E29" si="167">AVERAGE(B27:B29)</f>
        <v>99.010544791589538</v>
      </c>
      <c r="F29" s="359">
        <f t="shared" ref="F29" si="168">E29-E28</f>
        <v>-0.51804552387456226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9">
        <f>結果表!L27</f>
        <v>99.559207039997517</v>
      </c>
      <c r="L29" s="527">
        <v>2</v>
      </c>
      <c r="M29" s="262">
        <f t="shared" ref="M29" si="172">B29</f>
        <v>98.420984514293508</v>
      </c>
      <c r="N29" s="220">
        <f t="shared" ref="N29" si="173">J29</f>
        <v>99.559207039997517</v>
      </c>
    </row>
    <row r="30" spans="1:14">
      <c r="A30" s="2610">
        <v>43891</v>
      </c>
      <c r="B30" s="2668">
        <f>結果表!D28</f>
        <v>97.589408256699471</v>
      </c>
      <c r="C30" s="243">
        <f t="shared" ref="C30" si="174">B30-B29</f>
        <v>-0.83157625759403686</v>
      </c>
      <c r="D30" s="243">
        <f t="shared" ref="D30" si="175">ROUND((B30-B18)/B18*100,2)</f>
        <v>-3.47</v>
      </c>
      <c r="E30" s="542">
        <f t="shared" ref="E30" si="176">AVERAGE(B28:B30)</f>
        <v>98.355972955741194</v>
      </c>
      <c r="F30" s="359">
        <f t="shared" ref="F30" si="177">E30-E29</f>
        <v>-0.65457183584834411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9">
        <f>結果表!L28</f>
        <v>98.995347722644695</v>
      </c>
      <c r="L30" s="527">
        <v>3</v>
      </c>
      <c r="M30" s="262">
        <f t="shared" ref="M30" si="181">B30</f>
        <v>97.589408256699471</v>
      </c>
      <c r="N30" s="220">
        <f t="shared" ref="N30" si="182">J30</f>
        <v>98.995347722644695</v>
      </c>
    </row>
    <row r="31" spans="1:14">
      <c r="A31" s="2610">
        <v>43922</v>
      </c>
      <c r="B31" s="2668">
        <f>結果表!D29</f>
        <v>96.701388031545306</v>
      </c>
      <c r="C31" s="243">
        <f t="shared" ref="C31" si="183">B31-B30</f>
        <v>-0.88802022515416468</v>
      </c>
      <c r="D31" s="243">
        <f t="shared" ref="D31" si="184">ROUND((B31-B19)/B19*100,2)</f>
        <v>-4.54</v>
      </c>
      <c r="E31" s="542">
        <f t="shared" ref="E31" si="185">AVERAGE(B29:B31)</f>
        <v>97.570593600846095</v>
      </c>
      <c r="F31" s="359">
        <f t="shared" ref="F31" si="186">E31-E30</f>
        <v>-0.78537935489509891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9">
        <f>結果表!L29</f>
        <v>98.370535900411454</v>
      </c>
      <c r="L31" s="527">
        <v>4</v>
      </c>
      <c r="M31" s="262">
        <f t="shared" ref="M31" si="190">B31</f>
        <v>96.701388031545306</v>
      </c>
      <c r="N31" s="220">
        <f t="shared" ref="N31" si="191">J31</f>
        <v>98.370535900411454</v>
      </c>
    </row>
    <row r="32" spans="1:14">
      <c r="A32" s="2610">
        <v>43952</v>
      </c>
      <c r="B32" s="2668">
        <f>結果表!D30</f>
        <v>95.983833162706546</v>
      </c>
      <c r="C32" s="243">
        <f t="shared" ref="C32" si="192">B32-B31</f>
        <v>-0.71755486883876074</v>
      </c>
      <c r="D32" s="243">
        <f t="shared" ref="D32" si="193">ROUND((B32-B20)/B20*100,2)</f>
        <v>-5.44</v>
      </c>
      <c r="E32" s="542">
        <f t="shared" ref="E32" si="194">AVERAGE(B30:B32)</f>
        <v>96.758209816983779</v>
      </c>
      <c r="F32" s="359">
        <f t="shared" ref="F32" si="195">E32-E31</f>
        <v>-0.81238378386231602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9">
        <f>結果表!L30</f>
        <v>97.758685145632498</v>
      </c>
      <c r="L32" s="527">
        <v>5</v>
      </c>
      <c r="M32" s="262">
        <f t="shared" ref="M32" si="199">B32</f>
        <v>95.983833162706546</v>
      </c>
      <c r="N32" s="220">
        <f t="shared" ref="N32" si="200">J32</f>
        <v>97.758685145632498</v>
      </c>
    </row>
    <row r="33" spans="1:14">
      <c r="A33" s="2610">
        <v>43983</v>
      </c>
      <c r="B33" s="2668">
        <f>結果表!D31</f>
        <v>95.625682365836141</v>
      </c>
      <c r="C33" s="243">
        <f t="shared" ref="C33" si="201">B33-B32</f>
        <v>-0.35815079687040452</v>
      </c>
      <c r="D33" s="243">
        <f t="shared" ref="D33" si="202">ROUND((B33-B21)/B21*100,2)</f>
        <v>-5.89</v>
      </c>
      <c r="E33" s="542">
        <f t="shared" ref="E33" si="203">AVERAGE(B31:B33)</f>
        <v>96.103634520029331</v>
      </c>
      <c r="F33" s="359">
        <f t="shared" ref="F33" si="204">E33-E32</f>
        <v>-0.65457529695444805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9">
        <f>結果表!L31</f>
        <v>97.253634634768204</v>
      </c>
      <c r="L33" s="527">
        <v>6</v>
      </c>
      <c r="M33" s="262">
        <f t="shared" ref="M33" si="208">B33</f>
        <v>95.625682365836141</v>
      </c>
      <c r="N33" s="220">
        <f t="shared" ref="N33" si="209">J33</f>
        <v>97.253634634768204</v>
      </c>
    </row>
    <row r="34" spans="1:14">
      <c r="A34" s="2610">
        <v>44013</v>
      </c>
      <c r="B34" s="2668">
        <f>結果表!D32</f>
        <v>95.662143909334176</v>
      </c>
      <c r="C34" s="243">
        <f t="shared" ref="C34" si="210">B34-B33</f>
        <v>3.6461543498035098E-2</v>
      </c>
      <c r="D34" s="243">
        <f t="shared" ref="D34" si="211">ROUND((B34-B22)/B22*100,2)</f>
        <v>-5.72</v>
      </c>
      <c r="E34" s="542">
        <f t="shared" ref="E34" si="212">AVERAGE(B32:B34)</f>
        <v>95.757219812625621</v>
      </c>
      <c r="F34" s="359">
        <f t="shared" ref="F34" si="213">E34-E33</f>
        <v>-0.34641470740371005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9">
        <f>結果表!L32</f>
        <v>96.908788835480991</v>
      </c>
      <c r="L34" s="527">
        <v>7</v>
      </c>
      <c r="M34" s="262">
        <f t="shared" ref="M34" si="217">B34</f>
        <v>95.662143909334176</v>
      </c>
      <c r="N34" s="220">
        <f t="shared" ref="N34" si="218">J34</f>
        <v>96.908788835480991</v>
      </c>
    </row>
    <row r="35" spans="1:14">
      <c r="A35" s="2610">
        <v>44044</v>
      </c>
      <c r="B35" s="2668">
        <f>結果表!D33</f>
        <v>96.028623702844527</v>
      </c>
      <c r="C35" s="243">
        <f t="shared" ref="C35" si="219">B35-B34</f>
        <v>0.36647979351035076</v>
      </c>
      <c r="D35" s="243">
        <f t="shared" ref="D35" si="220">ROUND((B35-B23)/B23*100,2)</f>
        <v>-5.08</v>
      </c>
      <c r="E35" s="542">
        <f t="shared" ref="E35" si="221">AVERAGE(B33:B35)</f>
        <v>95.772149992671601</v>
      </c>
      <c r="F35" s="359">
        <f t="shared" ref="F35" si="222">E35-E34</f>
        <v>1.4930180045979569E-2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9">
        <f>結果表!L33</f>
        <v>96.753502182251111</v>
      </c>
      <c r="L35" s="529">
        <v>8</v>
      </c>
      <c r="M35" s="262">
        <f t="shared" ref="M35" si="226">B35</f>
        <v>96.028623702844527</v>
      </c>
      <c r="N35" s="220">
        <f t="shared" ref="N35" si="227">J35</f>
        <v>96.753502182251111</v>
      </c>
    </row>
    <row r="36" spans="1:14">
      <c r="A36" s="2610">
        <v>44075</v>
      </c>
      <c r="B36" s="2668">
        <f>結果表!D34</f>
        <v>96.640097715121641</v>
      </c>
      <c r="C36" s="243">
        <f t="shared" ref="C36" si="228">B36-B35</f>
        <v>0.61147401227711384</v>
      </c>
      <c r="D36" s="243">
        <f t="shared" ref="D36" si="229">ROUND((B36-B24)/B24*100,2)</f>
        <v>-4.1399999999999997</v>
      </c>
      <c r="E36" s="542">
        <f t="shared" ref="E36" si="230">AVERAGE(B34:B36)</f>
        <v>96.110288442433443</v>
      </c>
      <c r="F36" s="359">
        <f t="shared" ref="F36" si="231">E36-E35</f>
        <v>0.33813844976184271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9">
        <f>結果表!L34</f>
        <v>96.765447741642845</v>
      </c>
      <c r="L36" s="529">
        <v>9</v>
      </c>
      <c r="M36" s="262">
        <f t="shared" ref="M36" si="235">B36</f>
        <v>96.640097715121641</v>
      </c>
      <c r="N36" s="220">
        <f t="shared" ref="N36" si="236">J36</f>
        <v>96.765447741642845</v>
      </c>
    </row>
    <row r="37" spans="1:14">
      <c r="A37" s="2610">
        <v>44105</v>
      </c>
      <c r="B37" s="2668">
        <f>結果表!D35</f>
        <v>97.332349483590519</v>
      </c>
      <c r="C37" s="243">
        <f t="shared" ref="C37" si="237">B37-B36</f>
        <v>0.69225176846887848</v>
      </c>
      <c r="D37" s="243">
        <f t="shared" ref="D37" si="238">ROUND((B37-B25)/B25*100,2)</f>
        <v>-3.05</v>
      </c>
      <c r="E37" s="542">
        <f t="shared" ref="E37" si="239">AVERAGE(B35:B37)</f>
        <v>96.667023633852224</v>
      </c>
      <c r="F37" s="359">
        <f t="shared" ref="F37" si="240">E37-E36</f>
        <v>0.55673519141878103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9">
        <f>結果表!L35</f>
        <v>96.907773321375672</v>
      </c>
      <c r="L37" s="529">
        <v>10</v>
      </c>
      <c r="M37" s="262">
        <f t="shared" ref="M37" si="244">B37</f>
        <v>97.332349483590519</v>
      </c>
      <c r="N37" s="220">
        <f t="shared" ref="N37" si="245">J37</f>
        <v>96.907773321375672</v>
      </c>
    </row>
    <row r="38" spans="1:14">
      <c r="A38" s="2610">
        <v>44136</v>
      </c>
      <c r="B38" s="2668">
        <f>結果表!D36</f>
        <v>98.02818461012042</v>
      </c>
      <c r="C38" s="243">
        <f t="shared" ref="C38" si="246">B38-B37</f>
        <v>0.69583512652990009</v>
      </c>
      <c r="D38" s="243">
        <f t="shared" ref="D38" si="247">ROUND((B38-B26)/B26*100,2)</f>
        <v>-1.95</v>
      </c>
      <c r="E38" s="542">
        <f t="shared" ref="E38" si="248">AVERAGE(B36:B38)</f>
        <v>97.333543936277522</v>
      </c>
      <c r="F38" s="359">
        <f t="shared" ref="F38" si="249">E38-E37</f>
        <v>0.66652030242529747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9">
        <f>結果表!L36</f>
        <v>97.134681164003567</v>
      </c>
      <c r="L38" s="528">
        <v>11</v>
      </c>
      <c r="M38" s="262">
        <f t="shared" ref="M38" si="253">B38</f>
        <v>98.02818461012042</v>
      </c>
      <c r="N38" s="220">
        <f t="shared" ref="N38" si="254">J38</f>
        <v>97.134681164003567</v>
      </c>
    </row>
    <row r="39" spans="1:14">
      <c r="A39" s="2610">
        <v>44166</v>
      </c>
      <c r="B39" s="2669">
        <f>結果表!D37</f>
        <v>98.702531812644921</v>
      </c>
      <c r="C39" s="243">
        <f t="shared" ref="C39" si="255">B39-B38</f>
        <v>0.6743472025245012</v>
      </c>
      <c r="D39" s="243">
        <f t="shared" ref="D39" si="256">ROUND((B39-B27)/B27*100,2)</f>
        <v>-0.85</v>
      </c>
      <c r="E39" s="542">
        <f t="shared" ref="E39" si="257">AVERAGE(B37:B39)</f>
        <v>98.021021968785291</v>
      </c>
      <c r="F39" s="359">
        <f t="shared" ref="F39" si="258">E39-E38</f>
        <v>0.6874780325077694</v>
      </c>
      <c r="G39" s="361">
        <f t="shared" ref="G39" si="259">IF(F39&lt;0,-1,1)</f>
        <v>1</v>
      </c>
      <c r="H39" s="361">
        <f t="shared" ref="H39" si="260">SUM(G37:G39)</f>
        <v>3</v>
      </c>
      <c r="I39" s="2555" t="str">
        <f t="shared" ref="I39" si="261">IF(H39=-3,"悪化 ",IF(H39=3,"改善 "," ---"))</f>
        <v xml:space="preserve">改善 </v>
      </c>
      <c r="J39" s="2559">
        <f>結果表!L37</f>
        <v>97.415039445546739</v>
      </c>
      <c r="L39" s="532">
        <v>12</v>
      </c>
      <c r="M39" s="494">
        <f t="shared" ref="M39" si="262">B39</f>
        <v>98.702531812644921</v>
      </c>
      <c r="N39" s="225">
        <f t="shared" ref="N39" si="263">J39</f>
        <v>97.415039445546739</v>
      </c>
    </row>
    <row r="40" spans="1:14">
      <c r="A40" s="2670">
        <v>44197</v>
      </c>
      <c r="B40" s="342">
        <f>結果表!D38</f>
        <v>99.277610650660264</v>
      </c>
      <c r="C40" s="245">
        <f t="shared" ref="C40" si="264">B40-B39</f>
        <v>0.57507883801534376</v>
      </c>
      <c r="D40" s="245">
        <f t="shared" ref="D40" si="265">ROUND((B40-B28)/B28*100,2)</f>
        <v>0.22</v>
      </c>
      <c r="E40" s="740">
        <f t="shared" ref="E40" si="266">AVERAGE(B38:B40)</f>
        <v>98.669442357808535</v>
      </c>
      <c r="F40" s="2573">
        <f t="shared" ref="F40" si="267">E40-E39</f>
        <v>0.64842038902324362</v>
      </c>
      <c r="G40" s="554">
        <f t="shared" ref="G40" si="268">IF(F40&lt;0,-1,1)</f>
        <v>1</v>
      </c>
      <c r="H40" s="554">
        <f t="shared" ref="H40" si="269">SUM(G38:G40)</f>
        <v>3</v>
      </c>
      <c r="I40" s="2554" t="str">
        <f t="shared" ref="I40" si="270">IF(H40=-3,"悪化 ",IF(H40=3,"改善 "," ---"))</f>
        <v xml:space="preserve">改善 </v>
      </c>
      <c r="J40" s="2558">
        <f>結果表!L38</f>
        <v>97.722926863654834</v>
      </c>
      <c r="L40" s="530" t="s">
        <v>815</v>
      </c>
      <c r="M40" s="262">
        <f t="shared" ref="M40" si="271">B40</f>
        <v>99.277610650660264</v>
      </c>
      <c r="N40" s="220">
        <f t="shared" ref="N40" si="272">J40</f>
        <v>97.722926863654834</v>
      </c>
    </row>
    <row r="41" spans="1:14">
      <c r="A41" s="2612">
        <v>44228</v>
      </c>
      <c r="B41" s="342">
        <f>結果表!D39</f>
        <v>99.745000591021522</v>
      </c>
      <c r="C41" s="243">
        <f t="shared" ref="C41" si="273">B41-B40</f>
        <v>0.46738994036125803</v>
      </c>
      <c r="D41" s="243">
        <f t="shared" ref="D41" si="274">ROUND((B41-B29)/B29*100,2)</f>
        <v>1.35</v>
      </c>
      <c r="E41" s="359">
        <f t="shared" ref="E41" si="275">AVERAGE(B39:B41)</f>
        <v>99.241714351442241</v>
      </c>
      <c r="F41" s="359">
        <f t="shared" ref="F41" si="276">E41-E40</f>
        <v>0.57227199363370573</v>
      </c>
      <c r="G41" s="361">
        <f t="shared" ref="G41" si="277">IF(F41&lt;0,-1,1)</f>
        <v>1</v>
      </c>
      <c r="H41" s="361">
        <f t="shared" ref="H41" si="278">SUM(G39:G41)</f>
        <v>3</v>
      </c>
      <c r="I41" s="2555" t="str">
        <f t="shared" ref="I41" si="279">IF(H41=-3,"悪化 ",IF(H41=3,"改善 "," ---"))</f>
        <v xml:space="preserve">改善 </v>
      </c>
      <c r="J41" s="2559">
        <f>結果表!L39</f>
        <v>98.031732088586267</v>
      </c>
      <c r="L41" s="527">
        <v>2</v>
      </c>
      <c r="M41" s="262">
        <f t="shared" ref="M41" si="280">B41</f>
        <v>99.745000591021522</v>
      </c>
      <c r="N41" s="220">
        <f t="shared" ref="N41" si="281">J41</f>
        <v>98.031732088586267</v>
      </c>
    </row>
    <row r="42" spans="1:14">
      <c r="A42" s="2612">
        <v>44256</v>
      </c>
      <c r="B42" s="342">
        <f>結果表!D40</f>
        <v>100.12789780499759</v>
      </c>
      <c r="C42" s="243">
        <f t="shared" ref="C42" si="282">B42-B41</f>
        <v>0.38289721397606513</v>
      </c>
      <c r="D42" s="243">
        <f t="shared" ref="D42" si="283">ROUND((B42-B30)/B30*100,2)</f>
        <v>2.6</v>
      </c>
      <c r="E42" s="359">
        <f t="shared" ref="E42" si="284">AVERAGE(B40:B42)</f>
        <v>99.716836348893125</v>
      </c>
      <c r="F42" s="359">
        <f t="shared" ref="F42" si="285">E42-E41</f>
        <v>0.47512199745088424</v>
      </c>
      <c r="G42" s="361">
        <f t="shared" ref="G42" si="286">IF(F42&lt;0,-1,1)</f>
        <v>1</v>
      </c>
      <c r="H42" s="361">
        <f t="shared" ref="H42" si="287">SUM(G40:G42)</f>
        <v>3</v>
      </c>
      <c r="I42" s="2555" t="str">
        <f t="shared" ref="I42" si="288">IF(H42=-3,"悪化 ",IF(H42=3,"改善 "," ---"))</f>
        <v xml:space="preserve">改善 </v>
      </c>
      <c r="J42" s="2559">
        <f>結果表!L40</f>
        <v>98.325022172405426</v>
      </c>
      <c r="L42" s="527">
        <v>3</v>
      </c>
      <c r="M42" s="262">
        <f t="shared" ref="M42" si="289">B42</f>
        <v>100.12789780499759</v>
      </c>
      <c r="N42" s="220">
        <f t="shared" ref="N42" si="290">J42</f>
        <v>98.325022172405426</v>
      </c>
    </row>
    <row r="43" spans="1:14">
      <c r="A43" s="2612">
        <v>44287</v>
      </c>
      <c r="B43" s="342">
        <f>結果表!D41</f>
        <v>100.42052995812095</v>
      </c>
      <c r="C43" s="243">
        <f t="shared" ref="C43" si="291">B43-B42</f>
        <v>0.29263215312336399</v>
      </c>
      <c r="D43" s="243">
        <f t="shared" ref="D43" si="292">ROUND((B43-B31)/B31*100,2)</f>
        <v>3.85</v>
      </c>
      <c r="E43" s="359">
        <f t="shared" ref="E43" si="293">AVERAGE(B41:B43)</f>
        <v>100.09780945138003</v>
      </c>
      <c r="F43" s="359">
        <f t="shared" ref="F43" si="294">E43-E42</f>
        <v>0.38097310248690519</v>
      </c>
      <c r="G43" s="361">
        <f t="shared" ref="G43" si="295">IF(F43&lt;0,-1,1)</f>
        <v>1</v>
      </c>
      <c r="H43" s="361">
        <f t="shared" ref="H43" si="296">SUM(G41:G43)</f>
        <v>3</v>
      </c>
      <c r="I43" s="2555" t="str">
        <f t="shared" ref="I43" si="297">IF(H43=-3,"悪化 ",IF(H43=3,"改善 "," ---"))</f>
        <v xml:space="preserve">改善 </v>
      </c>
      <c r="J43" s="2559">
        <f>結果表!L41</f>
        <v>98.593332197724763</v>
      </c>
      <c r="L43" s="527">
        <v>4</v>
      </c>
      <c r="M43" s="262">
        <f t="shared" ref="M43" si="298">B43</f>
        <v>100.42052995812095</v>
      </c>
      <c r="N43" s="220">
        <f t="shared" ref="N43" si="299">J43</f>
        <v>98.593332197724763</v>
      </c>
    </row>
    <row r="44" spans="1:14">
      <c r="A44" s="2612">
        <v>44317</v>
      </c>
      <c r="B44" s="342">
        <f>結果表!D42</f>
        <v>100.58652618599463</v>
      </c>
      <c r="C44" s="243">
        <f t="shared" ref="C44" si="300">B44-B43</f>
        <v>0.16599622787367707</v>
      </c>
      <c r="D44" s="243">
        <f t="shared" ref="D44" si="301">ROUND((B44-B32)/B32*100,2)</f>
        <v>4.8</v>
      </c>
      <c r="E44" s="359">
        <f t="shared" ref="E44" si="302">AVERAGE(B42:B44)</f>
        <v>100.37831798303772</v>
      </c>
      <c r="F44" s="359">
        <f t="shared" ref="F44" si="303">E44-E43</f>
        <v>0.28050853165768785</v>
      </c>
      <c r="G44" s="361">
        <f t="shared" ref="G44" si="304">IF(F44&lt;0,-1,1)</f>
        <v>1</v>
      </c>
      <c r="H44" s="361">
        <f t="shared" ref="H44" si="305">SUM(G42:G44)</f>
        <v>3</v>
      </c>
      <c r="I44" s="2555" t="str">
        <f t="shared" ref="I44" si="306">IF(H44=-3,"悪化 ",IF(H44=3,"改善 "," ---"))</f>
        <v xml:space="preserve">改善 </v>
      </c>
      <c r="J44" s="2559">
        <f>結果表!L42</f>
        <v>98.8021331226672</v>
      </c>
      <c r="L44" s="527">
        <v>5</v>
      </c>
      <c r="M44" s="262">
        <f t="shared" ref="M44" si="307">B44</f>
        <v>100.58652618599463</v>
      </c>
      <c r="N44" s="220">
        <f t="shared" ref="N44" si="308">J44</f>
        <v>98.8021331226672</v>
      </c>
    </row>
    <row r="45" spans="1:14">
      <c r="A45" s="2612">
        <v>44348</v>
      </c>
      <c r="B45" s="342">
        <f>結果表!D43</f>
        <v>100.59943264797155</v>
      </c>
      <c r="C45" s="243">
        <f t="shared" ref="C45" si="309">B45-B44</f>
        <v>1.2906461976925243E-2</v>
      </c>
      <c r="D45" s="243">
        <f t="shared" ref="D45" si="310">ROUND((B45-B33)/B33*100,2)</f>
        <v>5.2</v>
      </c>
      <c r="E45" s="359">
        <f t="shared" ref="E45" si="311">AVERAGE(B43:B45)</f>
        <v>100.53549626402905</v>
      </c>
      <c r="F45" s="359">
        <f t="shared" ref="F45" si="312">E45-E44</f>
        <v>0.15717828099133158</v>
      </c>
      <c r="G45" s="361">
        <f t="shared" ref="G45" si="313">IF(F45&lt;0,-1,1)</f>
        <v>1</v>
      </c>
      <c r="H45" s="361">
        <f t="shared" ref="H45" si="314">SUM(G43:G45)</f>
        <v>3</v>
      </c>
      <c r="I45" s="2555" t="str">
        <f t="shared" ref="I45" si="315">IF(H45=-3,"悪化 ",IF(H45=3,"改善 "," ---"))</f>
        <v xml:space="preserve">改善 </v>
      </c>
      <c r="J45" s="2559">
        <f>結果表!L43</f>
        <v>98.936346502030304</v>
      </c>
      <c r="L45" s="527">
        <v>6</v>
      </c>
      <c r="M45" s="262">
        <f t="shared" ref="M45" si="316">B45</f>
        <v>100.59943264797155</v>
      </c>
      <c r="N45" s="220">
        <f t="shared" ref="N45" si="317">J45</f>
        <v>98.936346502030304</v>
      </c>
    </row>
    <row r="46" spans="1:14">
      <c r="A46" s="2612">
        <v>44378</v>
      </c>
      <c r="B46" s="342">
        <f>結果表!D44</f>
        <v>100.47106825038671</v>
      </c>
      <c r="C46" s="243">
        <f t="shared" ref="C46" si="318">B46-B45</f>
        <v>-0.1283643975848463</v>
      </c>
      <c r="D46" s="243">
        <f t="shared" ref="D46" si="319">ROUND((B46-B34)/B34*100,2)</f>
        <v>5.03</v>
      </c>
      <c r="E46" s="359">
        <f t="shared" ref="E46" si="320">AVERAGE(B44:B46)</f>
        <v>100.55234236145095</v>
      </c>
      <c r="F46" s="359">
        <f t="shared" ref="F46" si="321">E46-E45</f>
        <v>1.684609742190446E-2</v>
      </c>
      <c r="G46" s="361">
        <f t="shared" ref="G46" si="322">IF(F46&lt;0,-1,1)</f>
        <v>1</v>
      </c>
      <c r="H46" s="361">
        <f t="shared" ref="H46" si="323">SUM(G44:G46)</f>
        <v>3</v>
      </c>
      <c r="I46" s="2555" t="str">
        <f t="shared" ref="I46" si="324">IF(H46=-3,"悪化 ",IF(H46=3,"改善 "," ---"))</f>
        <v xml:space="preserve">改善 </v>
      </c>
      <c r="J46" s="2559">
        <f>結果表!L44</f>
        <v>98.993742745525068</v>
      </c>
      <c r="L46" s="527">
        <v>7</v>
      </c>
      <c r="M46" s="262">
        <f t="shared" ref="M46" si="325">B46</f>
        <v>100.47106825038671</v>
      </c>
      <c r="N46" s="220">
        <f t="shared" ref="N46" si="326">J46</f>
        <v>98.993742745525068</v>
      </c>
    </row>
    <row r="47" spans="1:14">
      <c r="A47" s="2612">
        <v>44409</v>
      </c>
      <c r="B47" s="342">
        <f>結果表!D45</f>
        <v>100.281693495574</v>
      </c>
      <c r="C47" s="243">
        <f t="shared" ref="C47" si="327">B47-B46</f>
        <v>-0.18937475481270383</v>
      </c>
      <c r="D47" s="243">
        <f t="shared" ref="D47" si="328">ROUND((B47-B35)/B35*100,2)</f>
        <v>4.43</v>
      </c>
      <c r="E47" s="359">
        <f t="shared" ref="E47" si="329">AVERAGE(B45:B47)</f>
        <v>100.45073146464409</v>
      </c>
      <c r="F47" s="359">
        <f t="shared" ref="F47" si="330">E47-E46</f>
        <v>-0.10161089680686075</v>
      </c>
      <c r="G47" s="361">
        <f t="shared" ref="G47" si="331">IF(F47&lt;0,-1,1)</f>
        <v>-1</v>
      </c>
      <c r="H47" s="361">
        <f t="shared" ref="H47" si="332">SUM(G45:G47)</f>
        <v>1</v>
      </c>
      <c r="I47" s="2555" t="str">
        <f t="shared" ref="I47" si="333">IF(H47=-3,"悪化 ",IF(H47=3,"改善 "," ---"))</f>
        <v xml:space="preserve"> ---</v>
      </c>
      <c r="J47" s="2559">
        <f>結果表!L45</f>
        <v>98.999290295533555</v>
      </c>
      <c r="L47" s="529">
        <v>8</v>
      </c>
      <c r="M47" s="262">
        <f t="shared" ref="M47" si="334">B47</f>
        <v>100.281693495574</v>
      </c>
      <c r="N47" s="220">
        <f t="shared" ref="N47" si="335">J47</f>
        <v>98.999290295533555</v>
      </c>
    </row>
    <row r="48" spans="1:14">
      <c r="A48" s="2612">
        <v>44440</v>
      </c>
      <c r="B48" s="342">
        <f>結果表!D46</f>
        <v>100.13051381694089</v>
      </c>
      <c r="C48" s="243">
        <f t="shared" ref="C48" si="336">B48-B47</f>
        <v>-0.15117967863311321</v>
      </c>
      <c r="D48" s="243">
        <f t="shared" ref="D48" si="337">ROUND((B48-B36)/B36*100,2)</f>
        <v>3.61</v>
      </c>
      <c r="E48" s="359">
        <f t="shared" ref="E48" si="338">AVERAGE(B46:B48)</f>
        <v>100.29442518763386</v>
      </c>
      <c r="F48" s="359">
        <f t="shared" ref="F48" si="339">E48-E47</f>
        <v>-0.15630627701023059</v>
      </c>
      <c r="G48" s="361">
        <f t="shared" ref="G48" si="340">IF(F48&lt;0,-1,1)</f>
        <v>-1</v>
      </c>
      <c r="H48" s="361">
        <f t="shared" ref="H48" si="341">SUM(G46:G48)</f>
        <v>-1</v>
      </c>
      <c r="I48" s="2555" t="str">
        <f t="shared" ref="I48" si="342">IF(H48=-3,"悪化 ",IF(H48=3,"改善 "," ---"))</f>
        <v xml:space="preserve"> ---</v>
      </c>
      <c r="J48" s="2559">
        <f>結果表!L46</f>
        <v>98.999099718126047</v>
      </c>
      <c r="L48" s="529">
        <v>9</v>
      </c>
      <c r="M48" s="262">
        <f t="shared" ref="M48" si="343">B48</f>
        <v>100.13051381694089</v>
      </c>
      <c r="N48" s="220">
        <f t="shared" ref="N48" si="344">J48</f>
        <v>98.999099718126047</v>
      </c>
    </row>
    <row r="49" spans="1:14">
      <c r="A49" s="2612">
        <v>44470</v>
      </c>
      <c r="B49" s="342">
        <f>結果表!D47</f>
        <v>100.08390466862107</v>
      </c>
      <c r="C49" s="243">
        <f t="shared" ref="C49" si="345">B49-B48</f>
        <v>-4.6609148319816995E-2</v>
      </c>
      <c r="D49" s="243">
        <f t="shared" ref="D49" si="346">ROUND((B49-B37)/B37*100,2)</f>
        <v>2.83</v>
      </c>
      <c r="E49" s="359">
        <f t="shared" ref="E49" si="347">AVERAGE(B47:B49)</f>
        <v>100.16537066037866</v>
      </c>
      <c r="F49" s="359">
        <f t="shared" ref="F49" si="348">E49-E48</f>
        <v>-0.12905452725520661</v>
      </c>
      <c r="G49" s="361">
        <f t="shared" ref="G49" si="349">IF(F49&lt;0,-1,1)</f>
        <v>-1</v>
      </c>
      <c r="H49" s="361">
        <f t="shared" ref="H49" si="350">SUM(G47:G49)</f>
        <v>-3</v>
      </c>
      <c r="I49" s="2555" t="str">
        <f t="shared" ref="I49" si="351">IF(H49=-3,"悪化 ",IF(H49=3,"改善 "," ---"))</f>
        <v xml:space="preserve">悪化 </v>
      </c>
      <c r="J49" s="2559">
        <f>結果表!L47</f>
        <v>99.029244365194131</v>
      </c>
      <c r="L49" s="529">
        <v>10</v>
      </c>
      <c r="M49" s="262">
        <f t="shared" ref="M49" si="352">B49</f>
        <v>100.08390466862107</v>
      </c>
      <c r="N49" s="220">
        <f t="shared" ref="N49" si="353">J49</f>
        <v>99.029244365194131</v>
      </c>
    </row>
    <row r="50" spans="1:14">
      <c r="A50" s="2612">
        <v>44501</v>
      </c>
      <c r="B50" s="342">
        <f>結果表!D48</f>
        <v>100.15567251054624</v>
      </c>
      <c r="C50" s="243">
        <f t="shared" ref="C50" si="354">B50-B49</f>
        <v>7.1767841925165499E-2</v>
      </c>
      <c r="D50" s="243">
        <f t="shared" ref="D50" si="355">ROUND((B50-B38)/B38*100,2)</f>
        <v>2.17</v>
      </c>
      <c r="E50" s="359">
        <f t="shared" ref="E50" si="356">AVERAGE(B48:B50)</f>
        <v>100.12336366536941</v>
      </c>
      <c r="F50" s="359">
        <f t="shared" ref="F50" si="357">E50-E49</f>
        <v>-4.2006995009245429E-2</v>
      </c>
      <c r="G50" s="361">
        <f t="shared" ref="G50" si="358">IF(F50&lt;0,-1,1)</f>
        <v>-1</v>
      </c>
      <c r="H50" s="361">
        <f t="shared" ref="H50" si="359">SUM(G48:G50)</f>
        <v>-3</v>
      </c>
      <c r="I50" s="2555" t="str">
        <f t="shared" ref="I50" si="360">IF(H50=-3,"悪化 ",IF(H50=3,"改善 "," ---"))</f>
        <v xml:space="preserve">悪化 </v>
      </c>
      <c r="J50" s="2559">
        <f>結果表!L48</f>
        <v>99.111017679751583</v>
      </c>
      <c r="L50" s="528">
        <v>11</v>
      </c>
      <c r="M50" s="262">
        <f t="shared" ref="M50" si="361">B50</f>
        <v>100.15567251054624</v>
      </c>
      <c r="N50" s="220">
        <f t="shared" ref="N50" si="362">J50</f>
        <v>99.111017679751583</v>
      </c>
    </row>
    <row r="51" spans="1:14">
      <c r="A51" s="2671">
        <v>44531</v>
      </c>
      <c r="B51" s="342">
        <f>結果表!D49</f>
        <v>100.28727532109835</v>
      </c>
      <c r="C51" s="246">
        <f t="shared" ref="C51:C52" si="363">B51-B50</f>
        <v>0.13160281055210987</v>
      </c>
      <c r="D51" s="246">
        <f t="shared" ref="D51:D52" si="364">ROUND((B51-B39)/B39*100,2)</f>
        <v>1.61</v>
      </c>
      <c r="E51" s="544">
        <f t="shared" ref="E51:E52" si="365">AVERAGE(B49:B51)</f>
        <v>100.17561750008856</v>
      </c>
      <c r="F51" s="544">
        <f t="shared" ref="F51:F52" si="366">E51-E50</f>
        <v>5.2253834719152792E-2</v>
      </c>
      <c r="G51" s="545">
        <f t="shared" ref="G51:G52" si="367">IF(F51&lt;0,-1,1)</f>
        <v>1</v>
      </c>
      <c r="H51" s="545">
        <f t="shared" ref="H51:H52" si="368">SUM(G49:G51)</f>
        <v>-1</v>
      </c>
      <c r="I51" s="2557" t="str">
        <f t="shared" ref="I51:I52" si="369">IF(H51=-3,"悪化 ",IF(H51=3,"改善 "," ---"))</f>
        <v xml:space="preserve"> ---</v>
      </c>
      <c r="J51" s="2560">
        <f>結果表!L49</f>
        <v>99.244911366959315</v>
      </c>
      <c r="L51" s="532">
        <v>12</v>
      </c>
      <c r="M51" s="494">
        <f t="shared" ref="M51:M52" si="370">B51</f>
        <v>100.28727532109835</v>
      </c>
      <c r="N51" s="225">
        <f t="shared" ref="N51:N52" si="371">J51</f>
        <v>99.244911366959315</v>
      </c>
    </row>
    <row r="52" spans="1:14">
      <c r="A52" s="2610">
        <v>44562</v>
      </c>
      <c r="B52" s="2667">
        <f>結果表!D50</f>
        <v>100.47309949113017</v>
      </c>
      <c r="C52" s="243">
        <f t="shared" si="363"/>
        <v>0.18582417003182172</v>
      </c>
      <c r="D52" s="243">
        <f t="shared" si="364"/>
        <v>1.2</v>
      </c>
      <c r="E52" s="542">
        <f t="shared" si="365"/>
        <v>100.30534910759157</v>
      </c>
      <c r="F52" s="359">
        <f t="shared" si="366"/>
        <v>0.12973160750300394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59">
        <f>結果表!L50</f>
        <v>99.433778964390669</v>
      </c>
      <c r="L52" s="530" t="s">
        <v>857</v>
      </c>
      <c r="M52" s="262">
        <f t="shared" si="370"/>
        <v>100.47309949113017</v>
      </c>
      <c r="N52" s="220">
        <f t="shared" si="371"/>
        <v>99.433778964390669</v>
      </c>
    </row>
    <row r="53" spans="1:14">
      <c r="A53" s="2610">
        <v>44593</v>
      </c>
      <c r="B53" s="2668">
        <f>結果表!D51</f>
        <v>100.6632726176135</v>
      </c>
      <c r="C53" s="243">
        <f t="shared" ref="C53" si="372">B53-B52</f>
        <v>0.19017312648333018</v>
      </c>
      <c r="D53" s="243">
        <f t="shared" ref="D53" si="373">ROUND((B53-B41)/B41*100,2)</f>
        <v>0.92</v>
      </c>
      <c r="E53" s="542">
        <f t="shared" ref="E53" si="374">AVERAGE(B51:B53)</f>
        <v>100.47454914328068</v>
      </c>
      <c r="F53" s="359">
        <f t="shared" ref="F53" si="375">E53-E52</f>
        <v>0.16920003568911568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9">
        <f>結果表!L51</f>
        <v>99.659155481314869</v>
      </c>
      <c r="L53" s="527">
        <v>2</v>
      </c>
      <c r="M53" s="262">
        <f t="shared" ref="M53" si="379">B53</f>
        <v>100.6632726176135</v>
      </c>
      <c r="N53" s="220">
        <f t="shared" ref="N53" si="380">J53</f>
        <v>99.659155481314869</v>
      </c>
    </row>
    <row r="54" spans="1:14">
      <c r="A54" s="2610">
        <v>44621</v>
      </c>
      <c r="B54" s="2668">
        <f>結果表!D52</f>
        <v>100.84659336890181</v>
      </c>
      <c r="C54" s="243">
        <f t="shared" ref="C54" si="381">B54-B53</f>
        <v>0.18332075128830638</v>
      </c>
      <c r="D54" s="243">
        <f t="shared" ref="D54" si="382">ROUND((B54-B42)/B42*100,2)</f>
        <v>0.72</v>
      </c>
      <c r="E54" s="542">
        <f t="shared" ref="E54" si="383">AVERAGE(B52:B54)</f>
        <v>100.6609884925485</v>
      </c>
      <c r="F54" s="359">
        <f t="shared" ref="F54" si="384">E54-E53</f>
        <v>0.18643934926781469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9">
        <f>結果表!L52</f>
        <v>99.899029744662045</v>
      </c>
      <c r="L54" s="527">
        <v>3</v>
      </c>
      <c r="M54" s="262">
        <f t="shared" ref="M54" si="388">B54</f>
        <v>100.84659336890181</v>
      </c>
      <c r="N54" s="220">
        <f t="shared" ref="N54" si="389">J54</f>
        <v>99.899029744662045</v>
      </c>
    </row>
    <row r="55" spans="1:14">
      <c r="A55" s="2610">
        <v>44652</v>
      </c>
      <c r="B55" s="2668">
        <f>結果表!D53</f>
        <v>100.95831828022067</v>
      </c>
      <c r="C55" s="243">
        <f t="shared" ref="C55" si="390">B55-B54</f>
        <v>0.1117249113188592</v>
      </c>
      <c r="D55" s="243">
        <f t="shared" ref="D55" si="391">ROUND((B55-B43)/B43*100,2)</f>
        <v>0.54</v>
      </c>
      <c r="E55" s="542">
        <f t="shared" ref="E55" si="392">AVERAGE(B53:B55)</f>
        <v>100.822728088912</v>
      </c>
      <c r="F55" s="359">
        <f t="shared" ref="F55" si="393">E55-E54</f>
        <v>0.16173959636350332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9">
        <f>結果表!L53</f>
        <v>100.14151039664569</v>
      </c>
      <c r="L55" s="527">
        <v>4</v>
      </c>
      <c r="M55" s="262">
        <f t="shared" ref="M55" si="397">B55</f>
        <v>100.95831828022067</v>
      </c>
      <c r="N55" s="220">
        <f t="shared" ref="N55" si="398">J55</f>
        <v>100.14151039664569</v>
      </c>
    </row>
    <row r="56" spans="1:14">
      <c r="A56" s="2610">
        <v>44682</v>
      </c>
      <c r="B56" s="2668">
        <f>結果表!D54</f>
        <v>100.99490469320209</v>
      </c>
      <c r="C56" s="243">
        <f t="shared" ref="C56" si="399">B56-B55</f>
        <v>3.658641298142129E-2</v>
      </c>
      <c r="D56" s="243">
        <f t="shared" ref="D56" si="400">ROUND((B56-B44)/B44*100,2)</f>
        <v>0.41</v>
      </c>
      <c r="E56" s="542">
        <f t="shared" ref="E56" si="401">AVERAGE(B54:B56)</f>
        <v>100.93327211410819</v>
      </c>
      <c r="F56" s="359">
        <f t="shared" ref="F56" si="402">E56-E55</f>
        <v>0.11054402519619089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9">
        <f>結果表!L54</f>
        <v>100.35647819452365</v>
      </c>
      <c r="L56" s="527">
        <v>5</v>
      </c>
      <c r="M56" s="262">
        <f t="shared" ref="M56" si="406">B56</f>
        <v>100.99490469320209</v>
      </c>
      <c r="N56" s="220">
        <f t="shared" ref="N56" si="407">J56</f>
        <v>100.35647819452365</v>
      </c>
    </row>
    <row r="57" spans="1:14">
      <c r="A57" s="2610">
        <v>44713</v>
      </c>
      <c r="B57" s="2668">
        <f>結果表!D55</f>
        <v>100.99482738950022</v>
      </c>
      <c r="C57" s="243">
        <f t="shared" ref="C57:C58" si="408">B57-B56</f>
        <v>-7.7303701871755948E-5</v>
      </c>
      <c r="D57" s="243">
        <f t="shared" ref="D57:D58" si="409">ROUND((B57-B45)/B45*100,2)</f>
        <v>0.39</v>
      </c>
      <c r="E57" s="542">
        <f t="shared" ref="E57:E58" si="410">AVERAGE(B55:B57)</f>
        <v>100.98268345430766</v>
      </c>
      <c r="F57" s="359">
        <f t="shared" ref="F57:F58" si="411">E57-E56</f>
        <v>4.9411340199469578E-2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9">
        <f>結果表!L55</f>
        <v>100.58296158815995</v>
      </c>
      <c r="L57" s="527">
        <v>6</v>
      </c>
      <c r="M57" s="262">
        <f t="shared" ref="M57:M58" si="415">B57</f>
        <v>100.99482738950022</v>
      </c>
      <c r="N57" s="220">
        <f t="shared" ref="N57:N58" si="416">J57</f>
        <v>100.58296158815995</v>
      </c>
    </row>
    <row r="58" spans="1:14">
      <c r="A58" s="2610">
        <v>44743</v>
      </c>
      <c r="B58" s="2668">
        <f>結果表!D56</f>
        <v>100.96144030844791</v>
      </c>
      <c r="C58" s="243">
        <f t="shared" si="408"/>
        <v>-3.3387081052310918E-2</v>
      </c>
      <c r="D58" s="243">
        <f t="shared" si="409"/>
        <v>0.49</v>
      </c>
      <c r="E58" s="542">
        <f t="shared" si="410"/>
        <v>100.98372413038339</v>
      </c>
      <c r="F58" s="359">
        <f t="shared" si="411"/>
        <v>1.0406760757319944E-3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9">
        <f>結果表!L56</f>
        <v>100.80464060144784</v>
      </c>
      <c r="L58" s="527">
        <v>7</v>
      </c>
      <c r="M58" s="262">
        <f t="shared" si="415"/>
        <v>100.96144030844791</v>
      </c>
      <c r="N58" s="220">
        <f t="shared" si="416"/>
        <v>100.80464060144784</v>
      </c>
    </row>
    <row r="59" spans="1:14">
      <c r="A59" s="2610">
        <v>44774</v>
      </c>
      <c r="B59" s="2668">
        <f>結果表!D57</f>
        <v>100.914785033725</v>
      </c>
      <c r="C59" s="243">
        <f t="shared" ref="C59" si="417">B59-B58</f>
        <v>-4.6655274722908757E-2</v>
      </c>
      <c r="D59" s="243">
        <f t="shared" ref="D59" si="418">ROUND((B59-B47)/B47*100,2)</f>
        <v>0.63</v>
      </c>
      <c r="E59" s="542">
        <f t="shared" ref="E59" si="419">AVERAGE(B57:B59)</f>
        <v>100.95701757722436</v>
      </c>
      <c r="F59" s="359">
        <f t="shared" ref="F59" si="420">E59-E58</f>
        <v>-2.6706553159030477E-2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9">
        <f>結果表!L57</f>
        <v>100.99748140021636</v>
      </c>
      <c r="L59" s="529">
        <v>8</v>
      </c>
      <c r="M59" s="262">
        <f t="shared" ref="M59" si="424">B59</f>
        <v>100.914785033725</v>
      </c>
      <c r="N59" s="220">
        <f t="shared" ref="N59" si="425">J59</f>
        <v>100.99748140021636</v>
      </c>
    </row>
    <row r="60" spans="1:14">
      <c r="A60" s="2610">
        <v>44805</v>
      </c>
      <c r="B60" s="2668">
        <f>結果表!D58</f>
        <v>100.82432525178572</v>
      </c>
      <c r="C60" s="243">
        <f t="shared" ref="C60" si="426">B60-B59</f>
        <v>-9.0459781939273398E-2</v>
      </c>
      <c r="D60" s="243">
        <f t="shared" ref="D60" si="427">ROUND((B60-B48)/B48*100,2)</f>
        <v>0.69</v>
      </c>
      <c r="E60" s="542">
        <f t="shared" ref="E60" si="428">AVERAGE(B58:B60)</f>
        <v>100.90018353131954</v>
      </c>
      <c r="F60" s="359">
        <f t="shared" ref="F60" si="429">E60-E59</f>
        <v>-5.6834045904821551E-2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9">
        <f>結果表!L58</f>
        <v>101.13986104911405</v>
      </c>
      <c r="L60" s="529">
        <v>9</v>
      </c>
      <c r="M60" s="262">
        <f t="shared" ref="M60" si="433">B60</f>
        <v>100.82432525178572</v>
      </c>
      <c r="N60" s="220">
        <f t="shared" ref="N60" si="434">J60</f>
        <v>101.13986104911405</v>
      </c>
    </row>
    <row r="61" spans="1:14">
      <c r="A61" s="2610">
        <v>44835</v>
      </c>
      <c r="B61" s="2668">
        <f>結果表!D59</f>
        <v>100.70924707170576</v>
      </c>
      <c r="C61" s="243">
        <f t="shared" ref="C61" si="435">B61-B60</f>
        <v>-0.11507818007996207</v>
      </c>
      <c r="D61" s="243">
        <f t="shared" ref="D61" si="436">ROUND((B61-B49)/B49*100,2)</f>
        <v>0.62</v>
      </c>
      <c r="E61" s="542">
        <f t="shared" ref="E61" si="437">AVERAGE(B59:B61)</f>
        <v>100.81611911907216</v>
      </c>
      <c r="F61" s="359">
        <f t="shared" ref="F61" si="438">E61-E60</f>
        <v>-8.4064412247386144E-2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9">
        <f>結果表!L59</f>
        <v>101.22499800408993</v>
      </c>
      <c r="L61" s="529">
        <v>10</v>
      </c>
      <c r="M61" s="262">
        <f t="shared" ref="M61" si="442">B61</f>
        <v>100.70924707170576</v>
      </c>
      <c r="N61" s="220">
        <f t="shared" ref="N61" si="443">J61</f>
        <v>101.22499800408993</v>
      </c>
    </row>
    <row r="62" spans="1:14">
      <c r="A62" s="2610">
        <v>44866</v>
      </c>
      <c r="B62" s="2668">
        <f>結果表!D60</f>
        <v>100.55070631914273</v>
      </c>
      <c r="C62" s="243">
        <f t="shared" ref="C62" si="444">B62-B61</f>
        <v>-0.15854075256302735</v>
      </c>
      <c r="D62" s="243">
        <f t="shared" ref="D62" si="445">ROUND((B62-B50)/B50*100,2)</f>
        <v>0.39</v>
      </c>
      <c r="E62" s="542">
        <f t="shared" ref="E62" si="446">AVERAGE(B60:B62)</f>
        <v>100.69475954754473</v>
      </c>
      <c r="F62" s="359">
        <f t="shared" ref="F62" si="447">E62-E61</f>
        <v>-0.12135957152742094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9">
        <f>結果表!L60</f>
        <v>101.25220210422988</v>
      </c>
      <c r="L62" s="528">
        <v>11</v>
      </c>
      <c r="M62" s="262">
        <f t="shared" ref="M62" si="451">B62</f>
        <v>100.55070631914273</v>
      </c>
      <c r="N62" s="220">
        <f t="shared" ref="N62" si="452">J62</f>
        <v>101.25220210422988</v>
      </c>
    </row>
    <row r="63" spans="1:14">
      <c r="A63" s="2610">
        <v>44896</v>
      </c>
      <c r="B63" s="2669">
        <f>結果表!D61</f>
        <v>100.37211189130754</v>
      </c>
      <c r="C63" s="243">
        <f t="shared" ref="C63:C64" si="453">B63-B62</f>
        <v>-0.17859442783519341</v>
      </c>
      <c r="D63" s="243">
        <f t="shared" ref="D63:D64" si="454">ROUND((B63-B51)/B51*100,2)</f>
        <v>0.08</v>
      </c>
      <c r="E63" s="542">
        <f t="shared" ref="E63:E64" si="455">AVERAGE(B61:B63)</f>
        <v>100.54402176071868</v>
      </c>
      <c r="F63" s="359">
        <f t="shared" ref="F63:F64" si="456">E63-E62</f>
        <v>-0.15073778682605621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59">
        <f>結果表!L61</f>
        <v>101.23856969718123</v>
      </c>
      <c r="L63" s="532">
        <v>12</v>
      </c>
      <c r="M63" s="494">
        <f t="shared" ref="M63:M64" si="460">B63</f>
        <v>100.37211189130754</v>
      </c>
      <c r="N63" s="225">
        <f t="shared" ref="N63:N64" si="461">J63</f>
        <v>101.23856969718123</v>
      </c>
    </row>
    <row r="64" spans="1:14">
      <c r="A64" s="2670">
        <v>44927</v>
      </c>
      <c r="B64" s="342">
        <f>結果表!D62</f>
        <v>100.21554666849882</v>
      </c>
      <c r="C64" s="245">
        <f t="shared" si="453"/>
        <v>-0.15656522280872309</v>
      </c>
      <c r="D64" s="547">
        <f t="shared" si="454"/>
        <v>-0.26</v>
      </c>
      <c r="E64" s="553">
        <f t="shared" si="455"/>
        <v>100.37945495964969</v>
      </c>
      <c r="F64" s="548">
        <f t="shared" si="456"/>
        <v>-0.16456680106898602</v>
      </c>
      <c r="G64" s="554">
        <f t="shared" si="457"/>
        <v>-1</v>
      </c>
      <c r="H64" s="549">
        <f t="shared" si="458"/>
        <v>-3</v>
      </c>
      <c r="I64" s="2554" t="str">
        <f t="shared" si="459"/>
        <v xml:space="preserve">悪化 </v>
      </c>
      <c r="J64" s="2558">
        <f>結果表!L62</f>
        <v>101.20448779350022</v>
      </c>
      <c r="L64" s="530" t="s">
        <v>1211</v>
      </c>
      <c r="M64" s="531">
        <f t="shared" si="460"/>
        <v>100.21554666849882</v>
      </c>
      <c r="N64" s="369">
        <f t="shared" si="461"/>
        <v>101.20448779350022</v>
      </c>
    </row>
    <row r="65" spans="1:14">
      <c r="A65" s="2612">
        <v>44958</v>
      </c>
      <c r="B65" s="342">
        <f>結果表!D63</f>
        <v>100.10510047688307</v>
      </c>
      <c r="C65" s="243">
        <f t="shared" ref="C65" si="462">B65-B64</f>
        <v>-0.11044619161575042</v>
      </c>
      <c r="D65" s="52">
        <f t="shared" ref="D65" si="463">ROUND((B65-B53)/B53*100,2)</f>
        <v>-0.55000000000000004</v>
      </c>
      <c r="E65" s="359">
        <f t="shared" ref="E65" si="464">AVERAGE(B63:B65)</f>
        <v>100.23091967889648</v>
      </c>
      <c r="F65" s="542">
        <f t="shared" ref="F65" si="465">E65-E64</f>
        <v>-0.1485352807532081</v>
      </c>
      <c r="G65" s="361">
        <f t="shared" ref="G65" si="466">IF(F65&lt;0,-1,1)</f>
        <v>-1</v>
      </c>
      <c r="H65" s="360">
        <f t="shared" ref="H65" si="467">SUM(G63:G65)</f>
        <v>-3</v>
      </c>
      <c r="I65" s="2555" t="str">
        <f t="shared" ref="I65" si="468">IF(H65=-3,"悪化 ",IF(H65=3,"改善 "," ---"))</f>
        <v xml:space="preserve">悪化 </v>
      </c>
      <c r="J65" s="2559">
        <f>結果表!L63</f>
        <v>101.17580834798687</v>
      </c>
      <c r="L65" s="527">
        <v>2</v>
      </c>
      <c r="M65" s="262">
        <f t="shared" ref="M65" si="469">B65</f>
        <v>100.10510047688307</v>
      </c>
      <c r="N65" s="220">
        <f t="shared" ref="N65" si="470">J65</f>
        <v>101.17580834798687</v>
      </c>
    </row>
    <row r="66" spans="1:14">
      <c r="A66" s="2612">
        <v>44986</v>
      </c>
      <c r="B66" s="342">
        <f>結果表!D64</f>
        <v>100.03039652453836</v>
      </c>
      <c r="C66" s="243">
        <f t="shared" ref="C66" si="471">B66-B65</f>
        <v>-7.4703952344705726E-2</v>
      </c>
      <c r="D66" s="52">
        <f t="shared" ref="D66" si="472">ROUND((B66-B54)/B54*100,2)</f>
        <v>-0.81</v>
      </c>
      <c r="E66" s="359">
        <f t="shared" ref="E66" si="473">AVERAGE(B64:B66)</f>
        <v>100.11701455664009</v>
      </c>
      <c r="F66" s="542">
        <f t="shared" ref="F66" si="474">E66-E65</f>
        <v>-0.11390512225639782</v>
      </c>
      <c r="G66" s="361">
        <f t="shared" ref="G66" si="475">IF(F66&lt;0,-1,1)</f>
        <v>-1</v>
      </c>
      <c r="H66" s="360">
        <f t="shared" ref="H66" si="476">SUM(G64:G66)</f>
        <v>-3</v>
      </c>
      <c r="I66" s="2555" t="str">
        <f t="shared" ref="I66" si="477">IF(H66=-3,"悪化 ",IF(H66=3,"改善 "," ---"))</f>
        <v xml:space="preserve">悪化 </v>
      </c>
      <c r="J66" s="2559">
        <f>結果表!L64</f>
        <v>101.14318271900466</v>
      </c>
      <c r="L66" s="527">
        <v>3</v>
      </c>
      <c r="M66" s="262">
        <f t="shared" ref="M66" si="478">B66</f>
        <v>100.03039652453836</v>
      </c>
      <c r="N66" s="220">
        <f t="shared" ref="N66" si="479">J66</f>
        <v>101.14318271900466</v>
      </c>
    </row>
    <row r="67" spans="1:14">
      <c r="A67" s="2612">
        <v>45017</v>
      </c>
      <c r="B67" s="342">
        <f>結果表!D65</f>
        <v>99.987892621772119</v>
      </c>
      <c r="C67" s="243">
        <f t="shared" ref="C67" si="480">B67-B66</f>
        <v>-4.2503902766242163E-2</v>
      </c>
      <c r="D67" s="52">
        <f t="shared" ref="D67" si="481">ROUND((B67-B55)/B55*100,2)</f>
        <v>-0.96</v>
      </c>
      <c r="E67" s="359">
        <f t="shared" ref="E67" si="482">AVERAGE(B65:B67)</f>
        <v>100.04112987439784</v>
      </c>
      <c r="F67" s="542">
        <f t="shared" ref="F67" si="483">E67-E66</f>
        <v>-7.5884682242246981E-2</v>
      </c>
      <c r="G67" s="361">
        <f t="shared" ref="G67" si="484">IF(F67&lt;0,-1,1)</f>
        <v>-1</v>
      </c>
      <c r="H67" s="360">
        <f t="shared" ref="H67" si="485">SUM(G65:G67)</f>
        <v>-3</v>
      </c>
      <c r="I67" s="2555" t="str">
        <f t="shared" ref="I67" si="486">IF(H67=-3,"悪化 ",IF(H67=3,"改善 "," ---"))</f>
        <v xml:space="preserve">悪化 </v>
      </c>
      <c r="J67" s="2559">
        <f>結果表!L65</f>
        <v>101.10683155131767</v>
      </c>
      <c r="L67" s="527">
        <v>4</v>
      </c>
      <c r="M67" s="262">
        <f t="shared" ref="M67" si="487">B67</f>
        <v>99.987892621772119</v>
      </c>
      <c r="N67" s="220">
        <f t="shared" ref="N67" si="488">J67</f>
        <v>101.10683155131767</v>
      </c>
    </row>
    <row r="68" spans="1:14">
      <c r="A68" s="2612">
        <v>45047</v>
      </c>
      <c r="B68" s="342">
        <f>結果表!D66</f>
        <v>99.919498197427259</v>
      </c>
      <c r="C68" s="243">
        <f t="shared" ref="C68" si="489">B68-B67</f>
        <v>-6.8394424344859317E-2</v>
      </c>
      <c r="D68" s="52">
        <f t="shared" ref="D68" si="490">ROUND((B68-B56)/B56*100,2)</f>
        <v>-1.06</v>
      </c>
      <c r="E68" s="359">
        <f t="shared" ref="E68" si="491">AVERAGE(B66:B68)</f>
        <v>99.979262447912575</v>
      </c>
      <c r="F68" s="542">
        <f t="shared" ref="F68" si="492">E68-E67</f>
        <v>-6.1867426485264332E-2</v>
      </c>
      <c r="G68" s="361">
        <f t="shared" ref="G68" si="493">IF(F68&lt;0,-1,1)</f>
        <v>-1</v>
      </c>
      <c r="H68" s="360">
        <f t="shared" ref="H68" si="494">SUM(G66:G68)</f>
        <v>-3</v>
      </c>
      <c r="I68" s="2555" t="str">
        <f t="shared" ref="I68" si="495">IF(H68=-3,"悪化 ",IF(H68=3,"改善 "," ---"))</f>
        <v xml:space="preserve">悪化 </v>
      </c>
      <c r="J68" s="2559">
        <f>結果表!L66</f>
        <v>101.0493923213977</v>
      </c>
      <c r="L68" s="527">
        <v>5</v>
      </c>
      <c r="M68" s="262">
        <f t="shared" ref="M68" si="496">B68</f>
        <v>99.919498197427259</v>
      </c>
      <c r="N68" s="220">
        <f t="shared" ref="N68" si="497">J68</f>
        <v>101.0493923213977</v>
      </c>
    </row>
    <row r="69" spans="1:14">
      <c r="A69" s="2612">
        <v>45078</v>
      </c>
      <c r="B69" s="342">
        <f>結果表!D67</f>
        <v>99.862669635230603</v>
      </c>
      <c r="C69" s="243">
        <f t="shared" ref="C69" si="498">B69-B68</f>
        <v>-5.6828562196656662E-2</v>
      </c>
      <c r="D69" s="52">
        <f t="shared" ref="D69" si="499">ROUND((B69-B57)/B57*100,2)</f>
        <v>-1.1200000000000001</v>
      </c>
      <c r="E69" s="359">
        <f t="shared" ref="E69" si="500">AVERAGE(B67:B69)</f>
        <v>99.923353484809994</v>
      </c>
      <c r="F69" s="542">
        <f t="shared" ref="F69" si="501">E69-E68</f>
        <v>-5.5908963102581311E-2</v>
      </c>
      <c r="G69" s="361">
        <f t="shared" ref="G69" si="502">IF(F69&lt;0,-1,1)</f>
        <v>-1</v>
      </c>
      <c r="H69" s="360">
        <f t="shared" ref="H69" si="503">SUM(G67:G69)</f>
        <v>-3</v>
      </c>
      <c r="I69" s="2555" t="str">
        <f t="shared" ref="I69" si="504">IF(H69=-3,"悪化 ",IF(H69=3,"改善 "," ---"))</f>
        <v xml:space="preserve">悪化 </v>
      </c>
      <c r="J69" s="2559">
        <f>結果表!L67</f>
        <v>100.96923436182843</v>
      </c>
      <c r="L69" s="527">
        <v>6</v>
      </c>
      <c r="M69" s="262">
        <f t="shared" ref="M69" si="505">B69</f>
        <v>99.862669635230603</v>
      </c>
      <c r="N69" s="220">
        <f t="shared" ref="N69" si="506">J69</f>
        <v>100.96923436182843</v>
      </c>
    </row>
    <row r="70" spans="1:14">
      <c r="A70" s="2612">
        <v>45108</v>
      </c>
      <c r="B70" s="342">
        <f>結果表!D68</f>
        <v>99.852762684223833</v>
      </c>
      <c r="C70" s="243">
        <f t="shared" ref="C70" si="507">B70-B69</f>
        <v>-9.9069510067693045E-3</v>
      </c>
      <c r="D70" s="52">
        <f t="shared" ref="D70" si="508">ROUND((B70-B58)/B58*100,2)</f>
        <v>-1.1000000000000001</v>
      </c>
      <c r="E70" s="359">
        <f t="shared" ref="E70" si="509">AVERAGE(B68:B70)</f>
        <v>99.878310172293894</v>
      </c>
      <c r="F70" s="542">
        <f t="shared" ref="F70" si="510">E70-E69</f>
        <v>-4.5043312516099832E-2</v>
      </c>
      <c r="G70" s="361">
        <f t="shared" ref="G70" si="511">IF(F70&lt;0,-1,1)</f>
        <v>-1</v>
      </c>
      <c r="H70" s="360">
        <f t="shared" ref="H70" si="512">SUM(G68:G70)</f>
        <v>-3</v>
      </c>
      <c r="I70" s="2555" t="str">
        <f t="shared" ref="I70" si="513">IF(H70=-3,"悪化 ",IF(H70=3,"改善 "," ---"))</f>
        <v xml:space="preserve">悪化 </v>
      </c>
      <c r="J70" s="2559">
        <f>結果表!L68</f>
        <v>100.86498507887113</v>
      </c>
      <c r="L70" s="527">
        <v>7</v>
      </c>
      <c r="M70" s="262">
        <f t="shared" ref="M70" si="514">B70</f>
        <v>99.852762684223833</v>
      </c>
      <c r="N70" s="220">
        <f t="shared" ref="N70" si="515">J70</f>
        <v>100.86498507887113</v>
      </c>
    </row>
    <row r="71" spans="1:14">
      <c r="A71" s="2612">
        <v>45139</v>
      </c>
      <c r="B71" s="342">
        <f>結果表!D69</f>
        <v>99.839380057580655</v>
      </c>
      <c r="C71" s="243">
        <f t="shared" ref="C71" si="516">B71-B70</f>
        <v>-1.3382626643178241E-2</v>
      </c>
      <c r="D71" s="52">
        <f t="shared" ref="D71" si="517">ROUND((B71-B59)/B59*100,2)</f>
        <v>-1.07</v>
      </c>
      <c r="E71" s="359">
        <f t="shared" ref="E71" si="518">AVERAGE(B69:B71)</f>
        <v>99.851604125678364</v>
      </c>
      <c r="F71" s="542">
        <f t="shared" ref="F71" si="519">E71-E70</f>
        <v>-2.6706046615529999E-2</v>
      </c>
      <c r="G71" s="361">
        <f t="shared" ref="G71" si="520">IF(F71&lt;0,-1,1)</f>
        <v>-1</v>
      </c>
      <c r="H71" s="360">
        <f t="shared" ref="H71" si="521">SUM(G69:G71)</f>
        <v>-3</v>
      </c>
      <c r="I71" s="2555" t="str">
        <f t="shared" ref="I71" si="522">IF(H71=-3,"悪化 ",IF(H71=3,"改善 "," ---"))</f>
        <v xml:space="preserve">悪化 </v>
      </c>
      <c r="J71" s="2559">
        <f>結果表!L69</f>
        <v>100.74565861761774</v>
      </c>
      <c r="L71" s="529">
        <v>8</v>
      </c>
      <c r="M71" s="262">
        <f t="shared" ref="M71" si="523">B71</f>
        <v>99.839380057580655</v>
      </c>
      <c r="N71" s="220">
        <f t="shared" ref="N71" si="524">J71</f>
        <v>100.74565861761774</v>
      </c>
    </row>
    <row r="72" spans="1:14">
      <c r="A72" s="2612">
        <v>45170</v>
      </c>
      <c r="B72" s="342">
        <f>結果表!D70</f>
        <v>99.787526914860692</v>
      </c>
      <c r="C72" s="243">
        <f t="shared" ref="C72" si="525">B72-B71</f>
        <v>-5.185314271996333E-2</v>
      </c>
      <c r="D72" s="52">
        <f t="shared" ref="D72" si="526">ROUND((B72-B60)/B60*100,2)</f>
        <v>-1.03</v>
      </c>
      <c r="E72" s="359">
        <f t="shared" ref="E72" si="527">AVERAGE(B70:B72)</f>
        <v>99.826556552221732</v>
      </c>
      <c r="F72" s="542">
        <f t="shared" ref="F72" si="528">E72-E71</f>
        <v>-2.5047573456632222E-2</v>
      </c>
      <c r="G72" s="361">
        <f t="shared" ref="G72" si="529">IF(F72&lt;0,-1,1)</f>
        <v>-1</v>
      </c>
      <c r="H72" s="360">
        <f t="shared" ref="H72" si="530">SUM(G70:G72)</f>
        <v>-3</v>
      </c>
      <c r="I72" s="2555" t="str">
        <f t="shared" ref="I72" si="531">IF(H72=-3,"悪化 ",IF(H72=3,"改善 "," ---"))</f>
        <v xml:space="preserve">悪化 </v>
      </c>
      <c r="J72" s="2559">
        <f>結果表!L70</f>
        <v>100.60853451118146</v>
      </c>
      <c r="L72" s="529">
        <v>9</v>
      </c>
      <c r="M72" s="262">
        <f t="shared" ref="M72" si="532">B72</f>
        <v>99.787526914860692</v>
      </c>
      <c r="N72" s="220">
        <f t="shared" ref="N72" si="533">J72</f>
        <v>100.60853451118146</v>
      </c>
    </row>
    <row r="73" spans="1:14">
      <c r="A73" s="2612">
        <v>45200</v>
      </c>
      <c r="B73" s="342">
        <f>結果表!D71</f>
        <v>99.654142210484281</v>
      </c>
      <c r="C73" s="243">
        <f t="shared" ref="C73" si="534">B73-B72</f>
        <v>-0.13338470437641092</v>
      </c>
      <c r="D73" s="52">
        <f t="shared" ref="D73" si="535">ROUND((B73-B61)/B61*100,2)</f>
        <v>-1.05</v>
      </c>
      <c r="E73" s="359">
        <f t="shared" ref="E73" si="536">AVERAGE(B71:B73)</f>
        <v>99.760349727641881</v>
      </c>
      <c r="F73" s="542">
        <f t="shared" ref="F73" si="537">E73-E72</f>
        <v>-6.6206824579850831E-2</v>
      </c>
      <c r="G73" s="361">
        <f t="shared" ref="G73" si="538">IF(F73&lt;0,-1,1)</f>
        <v>-1</v>
      </c>
      <c r="H73" s="360">
        <f t="shared" ref="H73" si="539">SUM(G71:G73)</f>
        <v>-3</v>
      </c>
      <c r="I73" s="2555" t="str">
        <f t="shared" ref="I73" si="540">IF(H73=-3,"悪化 ",IF(H73=3,"改善 "," ---"))</f>
        <v xml:space="preserve">悪化 </v>
      </c>
      <c r="J73" s="2559">
        <f>結果表!L71</f>
        <v>100.4585053294408</v>
      </c>
      <c r="L73" s="529">
        <v>10</v>
      </c>
      <c r="M73" s="262">
        <f t="shared" ref="M73" si="541">B73</f>
        <v>99.654142210484281</v>
      </c>
      <c r="N73" s="220">
        <f t="shared" ref="N73" si="542">J73</f>
        <v>100.4585053294408</v>
      </c>
    </row>
    <row r="74" spans="1:14">
      <c r="A74" s="2612">
        <v>45231</v>
      </c>
      <c r="B74" s="342">
        <f>結果表!D72</f>
        <v>99.4113581623145</v>
      </c>
      <c r="C74" s="243">
        <f t="shared" ref="C74" si="543">B74-B73</f>
        <v>-0.24278404816978139</v>
      </c>
      <c r="D74" s="52">
        <f t="shared" ref="D74" si="544">ROUND((B74-B62)/B62*100,2)</f>
        <v>-1.1299999999999999</v>
      </c>
      <c r="E74" s="359">
        <f t="shared" ref="E74" si="545">AVERAGE(B72:B74)</f>
        <v>99.617675762553162</v>
      </c>
      <c r="F74" s="542">
        <f t="shared" ref="F74" si="546">E74-E73</f>
        <v>-0.14267396508871855</v>
      </c>
      <c r="G74" s="361">
        <f t="shared" ref="G74" si="547">IF(F74&lt;0,-1,1)</f>
        <v>-1</v>
      </c>
      <c r="H74" s="360">
        <f t="shared" ref="H74" si="548">SUM(G72:G74)</f>
        <v>-3</v>
      </c>
      <c r="I74" s="2555" t="str">
        <f t="shared" ref="I74" si="549">IF(H74=-3,"悪化 ",IF(H74=3,"改善 "," ---"))</f>
        <v xml:space="preserve">悪化 </v>
      </c>
      <c r="J74" s="2559">
        <f>結果表!L72</f>
        <v>100.29352385226744</v>
      </c>
      <c r="L74" s="528">
        <v>11</v>
      </c>
      <c r="M74" s="262">
        <f t="shared" ref="M74" si="550">B74</f>
        <v>99.4113581623145</v>
      </c>
      <c r="N74" s="220">
        <f t="shared" ref="N74" si="551">J74</f>
        <v>100.29352385226744</v>
      </c>
    </row>
    <row r="75" spans="1:14">
      <c r="A75" s="2671">
        <v>45261</v>
      </c>
      <c r="B75" s="342">
        <f>結果表!D73</f>
        <v>99.116946675361277</v>
      </c>
      <c r="C75" s="246">
        <f t="shared" ref="C75:C76" si="552">B75-B74</f>
        <v>-0.29441148695322283</v>
      </c>
      <c r="D75" s="550">
        <f t="shared" ref="D75:D76" si="553">ROUND((B75-B63)/B63*100,2)</f>
        <v>-1.25</v>
      </c>
      <c r="E75" s="544">
        <f t="shared" ref="E75:E76" si="554">AVERAGE(B73:B75)</f>
        <v>99.394149016053348</v>
      </c>
      <c r="F75" s="551">
        <f t="shared" ref="F75:F76" si="555">E75-E74</f>
        <v>-0.22352674649981452</v>
      </c>
      <c r="G75" s="545">
        <f t="shared" ref="G75:G76" si="556">IF(F75&lt;0,-1,1)</f>
        <v>-1</v>
      </c>
      <c r="H75" s="552">
        <f t="shared" ref="H75:H76" si="557">SUM(G73:G75)</f>
        <v>-3</v>
      </c>
      <c r="I75" s="2557" t="str">
        <f t="shared" ref="I75:I76" si="558">IF(H75=-3,"悪化 ",IF(H75=3,"改善 "," ---"))</f>
        <v xml:space="preserve">悪化 </v>
      </c>
      <c r="J75" s="2560">
        <f>結果表!L73</f>
        <v>100.12632491340084</v>
      </c>
      <c r="L75" s="532">
        <v>12</v>
      </c>
      <c r="M75" s="494">
        <f t="shared" ref="M75:M76" si="559">B75</f>
        <v>99.116946675361277</v>
      </c>
      <c r="N75" s="225">
        <f t="shared" ref="N75:N76" si="560">J75</f>
        <v>100.12632491340084</v>
      </c>
    </row>
    <row r="76" spans="1:14">
      <c r="A76" s="2670">
        <v>45292</v>
      </c>
      <c r="B76" s="2667">
        <f>結果表!D74</f>
        <v>98.857937897953221</v>
      </c>
      <c r="C76" s="245">
        <f t="shared" si="552"/>
        <v>-0.25900877740805583</v>
      </c>
      <c r="D76" s="547">
        <f t="shared" si="553"/>
        <v>-1.35</v>
      </c>
      <c r="E76" s="553">
        <f t="shared" si="554"/>
        <v>99.128747578542985</v>
      </c>
      <c r="F76" s="548">
        <f t="shared" si="555"/>
        <v>-0.26540143751036283</v>
      </c>
      <c r="G76" s="554">
        <f t="shared" si="556"/>
        <v>-1</v>
      </c>
      <c r="H76" s="549">
        <f t="shared" si="557"/>
        <v>-3</v>
      </c>
      <c r="I76" s="2554" t="str">
        <f t="shared" si="558"/>
        <v xml:space="preserve">悪化 </v>
      </c>
      <c r="J76" s="2559">
        <f>結果表!L74</f>
        <v>99.991616090789449</v>
      </c>
      <c r="L76" s="530" t="s">
        <v>1255</v>
      </c>
      <c r="M76" s="262">
        <f t="shared" si="559"/>
        <v>98.857937897953221</v>
      </c>
      <c r="N76" s="220">
        <f t="shared" si="560"/>
        <v>99.991616090789449</v>
      </c>
    </row>
    <row r="77" spans="1:14">
      <c r="A77" s="2612">
        <v>45323</v>
      </c>
      <c r="B77" s="2668">
        <f>結果表!D75</f>
        <v>98.806977754006382</v>
      </c>
      <c r="C77" s="243">
        <f t="shared" ref="C77" si="561">B77-B76</f>
        <v>-5.0960143946838343E-2</v>
      </c>
      <c r="D77" s="52">
        <f t="shared" ref="D77" si="562">ROUND((B77-B65)/B65*100,2)</f>
        <v>-1.3</v>
      </c>
      <c r="E77" s="359">
        <f t="shared" ref="E77" si="563">AVERAGE(B75:B77)</f>
        <v>98.927287442440289</v>
      </c>
      <c r="F77" s="542">
        <f t="shared" ref="F77" si="564">E77-E76</f>
        <v>-0.2014601361026962</v>
      </c>
      <c r="G77" s="361">
        <f t="shared" ref="G77" si="565">IF(F77&lt;0,-1,1)</f>
        <v>-1</v>
      </c>
      <c r="H77" s="360">
        <f t="shared" ref="H77" si="566">SUM(G75:G77)</f>
        <v>-3</v>
      </c>
      <c r="I77" s="2555" t="str">
        <f t="shared" ref="I77" si="567">IF(H77=-3,"悪化 ",IF(H77=3,"改善 "," ---"))</f>
        <v xml:space="preserve">悪化 </v>
      </c>
      <c r="J77" s="2559">
        <f>結果表!L75</f>
        <v>99.938865800397267</v>
      </c>
      <c r="L77" s="527">
        <v>2</v>
      </c>
      <c r="M77" s="262">
        <f t="shared" ref="M77" si="568">B77</f>
        <v>98.806977754006382</v>
      </c>
      <c r="N77" s="220">
        <f t="shared" ref="N77" si="569">J77</f>
        <v>99.938865800397267</v>
      </c>
    </row>
    <row r="78" spans="1:14">
      <c r="A78" s="2612">
        <v>45352</v>
      </c>
      <c r="B78" s="2668">
        <f>結果表!D76</f>
        <v>98.994023071173871</v>
      </c>
      <c r="C78" s="243">
        <f t="shared" ref="C78" si="570">B78-B77</f>
        <v>0.18704531716748818</v>
      </c>
      <c r="D78" s="52">
        <f t="shared" ref="D78" si="571">ROUND((B78-B66)/B66*100,2)</f>
        <v>-1.04</v>
      </c>
      <c r="E78" s="359">
        <f t="shared" ref="E78" si="572">AVERAGE(B76:B78)</f>
        <v>98.886312907711158</v>
      </c>
      <c r="F78" s="542">
        <f t="shared" ref="F78" si="573">E78-E77</f>
        <v>-4.0974534729130596E-2</v>
      </c>
      <c r="G78" s="361">
        <f t="shared" ref="G78" si="574">IF(F78&lt;0,-1,1)</f>
        <v>-1</v>
      </c>
      <c r="H78" s="360">
        <f t="shared" ref="H78" si="575">SUM(G76:G78)</f>
        <v>-3</v>
      </c>
      <c r="I78" s="2555" t="str">
        <f t="shared" ref="I78" si="576">IF(H78=-3,"悪化 ",IF(H78=3,"改善 "," ---"))</f>
        <v xml:space="preserve">悪化 </v>
      </c>
      <c r="J78" s="2559">
        <f>結果表!L76</f>
        <v>99.966111666533081</v>
      </c>
      <c r="L78" s="527">
        <v>3</v>
      </c>
      <c r="M78" s="262">
        <f t="shared" ref="M78" si="577">B78</f>
        <v>98.994023071173871</v>
      </c>
      <c r="N78" s="220">
        <f t="shared" ref="N78" si="578">J78</f>
        <v>99.966111666533081</v>
      </c>
    </row>
    <row r="79" spans="1:14">
      <c r="A79" s="2612">
        <v>45383</v>
      </c>
      <c r="B79" s="2668">
        <f>結果表!D77</f>
        <v>99.407561210744049</v>
      </c>
      <c r="C79" s="243">
        <f t="shared" ref="C79" si="579">B79-B78</f>
        <v>0.41353813957017849</v>
      </c>
      <c r="D79" s="52">
        <f t="shared" ref="D79" si="580">ROUND((B79-B67)/B67*100,2)</f>
        <v>-0.57999999999999996</v>
      </c>
      <c r="E79" s="359">
        <f t="shared" ref="E79" si="581">AVERAGE(B77:B79)</f>
        <v>99.069520678641439</v>
      </c>
      <c r="F79" s="542">
        <f t="shared" ref="F79" si="582">E79-E78</f>
        <v>0.18320777093028084</v>
      </c>
      <c r="G79" s="361">
        <f t="shared" ref="G79" si="583">IF(F79&lt;0,-1,1)</f>
        <v>1</v>
      </c>
      <c r="H79" s="360">
        <f t="shared" ref="H79" si="584">SUM(G77:G79)</f>
        <v>-1</v>
      </c>
      <c r="I79" s="2555" t="str">
        <f t="shared" ref="I79" si="585">IF(H79=-3,"悪化 ",IF(H79=3,"改善 "," ---"))</f>
        <v xml:space="preserve"> ---</v>
      </c>
      <c r="J79" s="2559">
        <f>結果表!L77</f>
        <v>100.04148511279125</v>
      </c>
      <c r="L79" s="527">
        <v>4</v>
      </c>
      <c r="M79" s="262">
        <f t="shared" ref="M79" si="586">B79</f>
        <v>99.407561210744049</v>
      </c>
      <c r="N79" s="220">
        <f t="shared" ref="N79" si="587">J79</f>
        <v>100.04148511279125</v>
      </c>
    </row>
    <row r="80" spans="1:14">
      <c r="A80" s="2612">
        <v>45413</v>
      </c>
      <c r="B80" s="2668">
        <f>結果表!D78</f>
        <v>99.868691506201984</v>
      </c>
      <c r="C80" s="243">
        <f t="shared" ref="C80" si="588">B80-B79</f>
        <v>0.46113029545793438</v>
      </c>
      <c r="D80" s="52">
        <f t="shared" ref="D80" si="589">ROUND((B80-B68)/B68*100,2)</f>
        <v>-0.05</v>
      </c>
      <c r="E80" s="359">
        <f t="shared" ref="E80" si="590">AVERAGE(B78:B80)</f>
        <v>99.42342526270663</v>
      </c>
      <c r="F80" s="542">
        <f t="shared" ref="F80" si="591">E80-E79</f>
        <v>0.35390458406519087</v>
      </c>
      <c r="G80" s="361">
        <f t="shared" ref="G80" si="592">IF(F80&lt;0,-1,1)</f>
        <v>1</v>
      </c>
      <c r="H80" s="360">
        <f t="shared" ref="H80" si="593">SUM(G78:G80)</f>
        <v>1</v>
      </c>
      <c r="I80" s="2555" t="str">
        <f t="shared" ref="I80" si="594">IF(H80=-3,"悪化 ",IF(H80=3,"改善 "," ---"))</f>
        <v xml:space="preserve"> ---</v>
      </c>
      <c r="J80" s="2559">
        <f>結果表!L78</f>
        <v>100.10677744877958</v>
      </c>
      <c r="L80" s="527">
        <v>5</v>
      </c>
      <c r="M80" s="262">
        <f t="shared" ref="M80" si="595">B80</f>
        <v>99.868691506201984</v>
      </c>
      <c r="N80" s="220">
        <f t="shared" ref="N80" si="596">J80</f>
        <v>100.10677744877958</v>
      </c>
    </row>
    <row r="81" spans="1:14">
      <c r="A81" s="2612">
        <v>45444</v>
      </c>
      <c r="B81" s="2668">
        <f>結果表!D79</f>
        <v>100.22100521294401</v>
      </c>
      <c r="C81" s="243">
        <f t="shared" ref="C81" si="597">B81-B80</f>
        <v>0.35231370674202367</v>
      </c>
      <c r="D81" s="52">
        <f t="shared" ref="D81" si="598">ROUND((B81-B69)/B69*100,2)</f>
        <v>0.36</v>
      </c>
      <c r="E81" s="359">
        <f t="shared" ref="E81" si="599">AVERAGE(B79:B81)</f>
        <v>99.832419309963356</v>
      </c>
      <c r="F81" s="542">
        <f t="shared" ref="F81" si="600">E81-E80</f>
        <v>0.40899404725672639</v>
      </c>
      <c r="G81" s="361">
        <f t="shared" ref="G81" si="601">IF(F81&lt;0,-1,1)</f>
        <v>1</v>
      </c>
      <c r="H81" s="360">
        <f t="shared" ref="H81" si="602">SUM(G79:G81)</f>
        <v>3</v>
      </c>
      <c r="I81" s="2555" t="str">
        <f t="shared" ref="I81" si="603">IF(H81=-3,"悪化 ",IF(H81=3,"改善 "," ---"))</f>
        <v xml:space="preserve">改善 </v>
      </c>
      <c r="J81" s="2559">
        <f>結果表!L79</f>
        <v>100.14450260467044</v>
      </c>
      <c r="L81" s="527">
        <v>6</v>
      </c>
      <c r="M81" s="262">
        <f t="shared" ref="M81" si="604">B81</f>
        <v>100.22100521294401</v>
      </c>
      <c r="N81" s="220">
        <f t="shared" ref="N81" si="605">J81</f>
        <v>100.14450260467044</v>
      </c>
    </row>
    <row r="82" spans="1:14">
      <c r="A82" s="2612">
        <v>45474</v>
      </c>
      <c r="B82" s="2668">
        <f>結果表!D80</f>
        <v>100.52111333156014</v>
      </c>
      <c r="C82" s="243">
        <f t="shared" ref="C82" si="606">B82-B81</f>
        <v>0.30010811861613718</v>
      </c>
      <c r="D82" s="52">
        <f t="shared" ref="D82" si="607">ROUND((B82-B70)/B70*100,2)</f>
        <v>0.67</v>
      </c>
      <c r="E82" s="359">
        <f t="shared" ref="E82" si="608">AVERAGE(B80:B82)</f>
        <v>100.20360335023538</v>
      </c>
      <c r="F82" s="542">
        <f t="shared" ref="F82" si="609">E82-E81</f>
        <v>0.371184040272027</v>
      </c>
      <c r="G82" s="361">
        <f t="shared" ref="G82" si="610">IF(F82&lt;0,-1,1)</f>
        <v>1</v>
      </c>
      <c r="H82" s="360">
        <f t="shared" ref="H82" si="611">SUM(G80:G82)</f>
        <v>3</v>
      </c>
      <c r="I82" s="2555" t="str">
        <f t="shared" ref="I82" si="612">IF(H82=-3,"悪化 ",IF(H82=3,"改善 "," ---"))</f>
        <v xml:space="preserve">改善 </v>
      </c>
      <c r="J82" s="2559">
        <f>結果表!L80</f>
        <v>100.17485832601835</v>
      </c>
      <c r="L82" s="527">
        <v>7</v>
      </c>
      <c r="M82" s="262">
        <f t="shared" ref="M82" si="613">B82</f>
        <v>100.52111333156014</v>
      </c>
      <c r="N82" s="220">
        <f t="shared" ref="N82" si="614">J82</f>
        <v>100.17485832601835</v>
      </c>
    </row>
    <row r="83" spans="1:14">
      <c r="A83" s="2612">
        <v>45505</v>
      </c>
      <c r="B83" s="2668">
        <f>結果表!D81</f>
        <v>100.69784225372703</v>
      </c>
      <c r="C83" s="243">
        <f t="shared" ref="C83" si="615">B83-B82</f>
        <v>0.17672892216688751</v>
      </c>
      <c r="D83" s="52">
        <f t="shared" ref="D83" si="616">ROUND((B83-B71)/B71*100,2)</f>
        <v>0.86</v>
      </c>
      <c r="E83" s="359">
        <f t="shared" ref="E83" si="617">AVERAGE(B81:B83)</f>
        <v>100.47998693274371</v>
      </c>
      <c r="F83" s="542">
        <f t="shared" ref="F83" si="618">E83-E82</f>
        <v>0.27638358250833051</v>
      </c>
      <c r="G83" s="361">
        <f t="shared" ref="G83" si="619">IF(F83&lt;0,-1,1)</f>
        <v>1</v>
      </c>
      <c r="H83" s="360">
        <f t="shared" ref="H83" si="620">SUM(G81:G83)</f>
        <v>3</v>
      </c>
      <c r="I83" s="2555" t="str">
        <f t="shared" ref="I83" si="621">IF(H83=-3,"悪化 ",IF(H83=3,"改善 "," ---"))</f>
        <v xml:space="preserve">改善 </v>
      </c>
      <c r="J83" s="2559">
        <f>結果表!L81</f>
        <v>100.19890306610741</v>
      </c>
      <c r="L83" s="529">
        <v>8</v>
      </c>
      <c r="M83" s="262">
        <f t="shared" ref="M83" si="622">B83</f>
        <v>100.69784225372703</v>
      </c>
      <c r="N83" s="220">
        <f t="shared" ref="N83" si="623">J83</f>
        <v>100.19890306610741</v>
      </c>
    </row>
    <row r="84" spans="1:14">
      <c r="A84" s="2612">
        <v>45536</v>
      </c>
      <c r="B84" s="2668">
        <f>結果表!D82</f>
        <v>100.87035516894593</v>
      </c>
      <c r="C84" s="243">
        <f t="shared" ref="C84" si="624">B84-B83</f>
        <v>0.17251291521890266</v>
      </c>
      <c r="D84" s="52">
        <f t="shared" ref="D84" si="625">ROUND((B84-B72)/B72*100,2)</f>
        <v>1.0900000000000001</v>
      </c>
      <c r="E84" s="359">
        <f t="shared" ref="E84" si="626">AVERAGE(B82:B84)</f>
        <v>100.69643691807771</v>
      </c>
      <c r="F84" s="542">
        <f t="shared" ref="F84" si="627">E84-E83</f>
        <v>0.21644998533399473</v>
      </c>
      <c r="G84" s="361">
        <f t="shared" ref="G84" si="628">IF(F84&lt;0,-1,1)</f>
        <v>1</v>
      </c>
      <c r="H84" s="360">
        <f t="shared" ref="H84" si="629">SUM(G82:G84)</f>
        <v>3</v>
      </c>
      <c r="I84" s="2555" t="str">
        <f t="shared" ref="I84" si="630">IF(H84=-3,"悪化 ",IF(H84=3,"改善 "," ---"))</f>
        <v xml:space="preserve">改善 </v>
      </c>
      <c r="J84" s="2559">
        <f>結果表!L82</f>
        <v>100.24306404750669</v>
      </c>
      <c r="L84" s="529">
        <v>9</v>
      </c>
      <c r="M84" s="262">
        <f t="shared" ref="M84" si="631">B84</f>
        <v>100.87035516894593</v>
      </c>
      <c r="N84" s="220">
        <f t="shared" ref="N84" si="632">J84</f>
        <v>100.24306404750669</v>
      </c>
    </row>
    <row r="85" spans="1:14">
      <c r="A85" s="2612">
        <v>45566</v>
      </c>
      <c r="B85" s="2668">
        <f>結果表!D83</f>
        <v>101.02140459438419</v>
      </c>
      <c r="C85" s="243">
        <f t="shared" ref="C85" si="633">B85-B84</f>
        <v>0.15104942543825928</v>
      </c>
      <c r="D85" s="52">
        <f t="shared" ref="D85" si="634">ROUND((B85-B73)/B73*100,2)</f>
        <v>1.37</v>
      </c>
      <c r="E85" s="359">
        <f t="shared" ref="E85" si="635">AVERAGE(B83:B85)</f>
        <v>100.86320067235238</v>
      </c>
      <c r="F85" s="542">
        <f t="shared" ref="F85" si="636">E85-E84</f>
        <v>0.16676375427466894</v>
      </c>
      <c r="G85" s="361">
        <f t="shared" ref="G85" si="637">IF(F85&lt;0,-1,1)</f>
        <v>1</v>
      </c>
      <c r="H85" s="360">
        <f t="shared" ref="H85" si="638">SUM(G83:G85)</f>
        <v>3</v>
      </c>
      <c r="I85" s="2555" t="str">
        <f t="shared" ref="I85" si="639">IF(H85=-3,"悪化 ",IF(H85=3,"改善 "," ---"))</f>
        <v xml:space="preserve">改善 </v>
      </c>
      <c r="J85" s="2559">
        <f>結果表!L83</f>
        <v>100.27718541879045</v>
      </c>
      <c r="L85" s="529">
        <v>10</v>
      </c>
      <c r="M85" s="262">
        <f t="shared" ref="M85" si="640">B85</f>
        <v>101.02140459438419</v>
      </c>
      <c r="N85" s="220">
        <f t="shared" ref="N85" si="641">J85</f>
        <v>100.27718541879045</v>
      </c>
    </row>
    <row r="86" spans="1:14">
      <c r="A86" s="2612">
        <v>45597</v>
      </c>
      <c r="B86" s="2668">
        <f>結果表!D84</f>
        <v>101.12083077905996</v>
      </c>
      <c r="C86" s="243">
        <f t="shared" ref="C86" si="642">B86-B85</f>
        <v>9.9426184675763807E-2</v>
      </c>
      <c r="D86" s="52">
        <f t="shared" ref="D86" si="643">ROUND((B86-B74)/B74*100,2)</f>
        <v>1.72</v>
      </c>
      <c r="E86" s="359">
        <f t="shared" ref="E86" si="644">AVERAGE(B84:B86)</f>
        <v>101.00419684746335</v>
      </c>
      <c r="F86" s="542">
        <f t="shared" ref="F86" si="645">E86-E85</f>
        <v>0.14099617511097051</v>
      </c>
      <c r="G86" s="361">
        <f t="shared" ref="G86" si="646">IF(F86&lt;0,-1,1)</f>
        <v>1</v>
      </c>
      <c r="H86" s="360">
        <f t="shared" ref="H86" si="647">SUM(G84:G86)</f>
        <v>3</v>
      </c>
      <c r="I86" s="2555" t="str">
        <f t="shared" ref="I86" si="648">IF(H86=-3,"悪化 ",IF(H86=3,"改善 "," ---"))</f>
        <v xml:space="preserve">改善 </v>
      </c>
      <c r="J86" s="2559">
        <f>結果表!L84</f>
        <v>100.28124400902644</v>
      </c>
      <c r="L86" s="528">
        <v>11</v>
      </c>
      <c r="M86" s="262">
        <f t="shared" ref="M86" si="649">B86</f>
        <v>101.12083077905996</v>
      </c>
      <c r="N86" s="220">
        <f t="shared" ref="N86" si="650">J86</f>
        <v>100.28124400902644</v>
      </c>
    </row>
    <row r="87" spans="1:14">
      <c r="A87" s="2671">
        <v>45627</v>
      </c>
      <c r="B87" s="2668">
        <f>結果表!D85</f>
        <v>101.22090132106803</v>
      </c>
      <c r="C87" s="243">
        <f t="shared" ref="C87" si="651">B87-B86</f>
        <v>0.1000705420080692</v>
      </c>
      <c r="D87" s="52">
        <f t="shared" ref="D87" si="652">ROUND((B87-B75)/B75*100,2)</f>
        <v>2.12</v>
      </c>
      <c r="E87" s="359">
        <f t="shared" ref="E87" si="653">AVERAGE(B85:B87)</f>
        <v>101.12104556483739</v>
      </c>
      <c r="F87" s="542">
        <f t="shared" ref="F87" si="654">E87-E86</f>
        <v>0.11684871737404023</v>
      </c>
      <c r="G87" s="361">
        <f t="shared" ref="G87" si="655">IF(F87&lt;0,-1,1)</f>
        <v>1</v>
      </c>
      <c r="H87" s="360">
        <f t="shared" ref="H87" si="656">SUM(G85:G87)</f>
        <v>3</v>
      </c>
      <c r="I87" s="2555" t="str">
        <f t="shared" ref="I87" si="657">IF(H87=-3,"悪化 ",IF(H87=3,"改善 "," ---"))</f>
        <v xml:space="preserve">改善 </v>
      </c>
      <c r="J87" s="2559">
        <f>結果表!L85</f>
        <v>100.25693452631126</v>
      </c>
      <c r="L87" s="532">
        <v>12</v>
      </c>
      <c r="M87" s="494">
        <f t="shared" ref="M87" si="658">B87</f>
        <v>101.22090132106803</v>
      </c>
      <c r="N87" s="225">
        <f t="shared" ref="N87" si="659">J87</f>
        <v>100.25693452631126</v>
      </c>
    </row>
    <row r="88" spans="1:14">
      <c r="A88" s="2670">
        <v>45658</v>
      </c>
      <c r="B88" s="2865">
        <f>結果表!D86</f>
        <v>101.31973540330809</v>
      </c>
      <c r="C88" s="245">
        <f t="shared" ref="C88" si="660">B88-B87</f>
        <v>9.8834082240060184E-2</v>
      </c>
      <c r="D88" s="547">
        <f t="shared" ref="D88" si="661">ROUND((B88-B76)/B76*100,2)</f>
        <v>2.4900000000000002</v>
      </c>
      <c r="E88" s="553">
        <f t="shared" ref="E88" si="662">AVERAGE(B86:B88)</f>
        <v>101.22048916781203</v>
      </c>
      <c r="F88" s="548">
        <f t="shared" ref="F88" si="663">E88-E87</f>
        <v>9.9443602974645273E-2</v>
      </c>
      <c r="G88" s="554">
        <f t="shared" ref="G88" si="664">IF(F88&lt;0,-1,1)</f>
        <v>1</v>
      </c>
      <c r="H88" s="549">
        <f t="shared" ref="H88" si="665">SUM(G86:G88)</f>
        <v>3</v>
      </c>
      <c r="I88" s="524" t="str">
        <f t="shared" ref="I88" si="666">IF(H88=-3,"悪化 ",IF(H88=3,"改善 "," ---"))</f>
        <v xml:space="preserve">改善 </v>
      </c>
      <c r="J88" s="2667">
        <f>結果表!L86</f>
        <v>100.202229078958</v>
      </c>
      <c r="L88" s="530" t="s">
        <v>1464</v>
      </c>
      <c r="M88" s="2869">
        <f t="shared" ref="M88" si="667">B88</f>
        <v>101.31973540330809</v>
      </c>
      <c r="N88" s="220">
        <f t="shared" ref="N88" si="668">J88</f>
        <v>100.202229078958</v>
      </c>
    </row>
    <row r="89" spans="1:14">
      <c r="A89" s="2612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L89" s="527">
        <v>2</v>
      </c>
      <c r="M89" s="2869"/>
      <c r="N89" s="220"/>
    </row>
    <row r="90" spans="1:14">
      <c r="A90" s="2612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L90" s="527">
        <v>3</v>
      </c>
      <c r="M90" s="262"/>
      <c r="N90" s="220"/>
    </row>
    <row r="91" spans="1:14">
      <c r="A91" s="2612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L91" s="527">
        <v>4</v>
      </c>
      <c r="M91" s="262"/>
      <c r="N91" s="220"/>
    </row>
    <row r="92" spans="1:14">
      <c r="A92" s="2612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L92" s="527">
        <v>5</v>
      </c>
      <c r="M92" s="262"/>
      <c r="N92" s="220"/>
    </row>
    <row r="93" spans="1:14">
      <c r="A93" s="2612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L93" s="527">
        <v>6</v>
      </c>
      <c r="M93" s="262"/>
      <c r="N93" s="220"/>
    </row>
    <row r="94" spans="1:14">
      <c r="A94" s="2612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L94" s="527">
        <v>7</v>
      </c>
      <c r="M94" s="262"/>
      <c r="N94" s="220"/>
    </row>
    <row r="95" spans="1:14">
      <c r="A95" s="2612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L95" s="529">
        <v>8</v>
      </c>
      <c r="M95" s="262"/>
      <c r="N95" s="220"/>
    </row>
    <row r="96" spans="1:14">
      <c r="A96" s="2612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L96" s="529">
        <v>9</v>
      </c>
      <c r="M96" s="262"/>
      <c r="N96" s="220"/>
    </row>
    <row r="97" spans="1:14">
      <c r="A97" s="2612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L97" s="529">
        <v>10</v>
      </c>
      <c r="M97" s="262"/>
      <c r="N97" s="220"/>
    </row>
    <row r="98" spans="1:14">
      <c r="A98" s="2612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L98" s="528">
        <v>11</v>
      </c>
      <c r="M98" s="262"/>
      <c r="N98" s="220"/>
    </row>
    <row r="99" spans="1:14">
      <c r="A99" s="267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B1" sqref="AB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66" t="s">
        <v>472</v>
      </c>
      <c r="B2" s="2564" t="s">
        <v>495</v>
      </c>
      <c r="C2" s="2563"/>
      <c r="D2" s="2563"/>
      <c r="E2" s="2564"/>
      <c r="F2" s="2564"/>
      <c r="G2" s="2564"/>
      <c r="H2" s="2564"/>
      <c r="I2" s="2564"/>
      <c r="J2" s="2566" t="s">
        <v>496</v>
      </c>
    </row>
    <row r="3" spans="1:16" ht="26">
      <c r="A3" s="2571"/>
      <c r="B3" s="310"/>
      <c r="C3" s="2568" t="s">
        <v>265</v>
      </c>
      <c r="D3" s="2567" t="s">
        <v>267</v>
      </c>
      <c r="E3" s="2569" t="s">
        <v>487</v>
      </c>
      <c r="F3" s="2570" t="s">
        <v>492</v>
      </c>
      <c r="G3" s="2723" t="s">
        <v>65</v>
      </c>
      <c r="H3" s="2834"/>
      <c r="I3" s="2834"/>
      <c r="J3" s="2592"/>
      <c r="L3" s="526" t="s">
        <v>352</v>
      </c>
      <c r="M3" s="526" t="s">
        <v>701</v>
      </c>
      <c r="N3" s="526" t="s">
        <v>702</v>
      </c>
      <c r="P3" s="1039" t="s">
        <v>834</v>
      </c>
    </row>
    <row r="4" spans="1:16">
      <c r="A4" s="2239">
        <v>43101</v>
      </c>
      <c r="B4" s="2558">
        <f>結果表!E2</f>
        <v>99.386099574544019</v>
      </c>
      <c r="C4" s="735"/>
      <c r="D4" s="547"/>
      <c r="E4" s="553">
        <f>AVERAGE(B4:B4)</f>
        <v>99.386099574544019</v>
      </c>
      <c r="F4" s="548"/>
      <c r="G4" s="554"/>
      <c r="H4" s="549"/>
      <c r="I4" s="2554"/>
      <c r="J4" s="2558">
        <f>結果表!M2</f>
        <v>99.626815473204402</v>
      </c>
      <c r="L4" s="527" t="s">
        <v>713</v>
      </c>
      <c r="M4" s="262">
        <f t="shared" ref="M4:M7" si="0">B4</f>
        <v>99.386099574544019</v>
      </c>
      <c r="N4" s="220">
        <f t="shared" ref="N4:N7" si="1">J4</f>
        <v>99.626815473204402</v>
      </c>
    </row>
    <row r="5" spans="1:16">
      <c r="A5" s="2240">
        <v>43132</v>
      </c>
      <c r="B5" s="2559">
        <f>結果表!E3</f>
        <v>99.746563656323858</v>
      </c>
      <c r="C5" s="699">
        <f t="shared" ref="C5" si="2">B5-B4</f>
        <v>0.36046408177983835</v>
      </c>
      <c r="D5" s="52"/>
      <c r="E5" s="359">
        <f>AVERAGE(B4:B5)</f>
        <v>99.566331615433938</v>
      </c>
      <c r="F5" s="542">
        <f t="shared" ref="F5" si="3">E5-E4</f>
        <v>0.18023204088991918</v>
      </c>
      <c r="G5" s="361">
        <f t="shared" ref="G5" si="4">IF(F5&lt;0,-1,1)</f>
        <v>1</v>
      </c>
      <c r="H5" s="360"/>
      <c r="I5" s="2555"/>
      <c r="J5" s="2559">
        <f>結果表!M3</f>
        <v>99.867350015994674</v>
      </c>
      <c r="L5" s="527">
        <v>2</v>
      </c>
      <c r="M5" s="262">
        <f t="shared" si="0"/>
        <v>99.746563656323858</v>
      </c>
      <c r="N5" s="220">
        <f t="shared" si="1"/>
        <v>99.867350015994674</v>
      </c>
    </row>
    <row r="6" spans="1:16">
      <c r="A6" s="2240">
        <v>43160</v>
      </c>
      <c r="B6" s="2559">
        <f>結果表!E4</f>
        <v>100.0737070364026</v>
      </c>
      <c r="C6" s="699">
        <f t="shared" ref="C6" si="5">B6-B5</f>
        <v>0.32714338007873778</v>
      </c>
      <c r="D6" s="52"/>
      <c r="E6" s="359">
        <f t="shared" ref="E6" si="6">AVERAGE(B4:B6)</f>
        <v>99.735456755756829</v>
      </c>
      <c r="F6" s="542">
        <f t="shared" ref="F6" si="7">E6-E5</f>
        <v>0.16912514032289039</v>
      </c>
      <c r="G6" s="361">
        <f t="shared" ref="G6" si="8">IF(F6&lt;0,-1,1)</f>
        <v>1</v>
      </c>
      <c r="H6" s="360"/>
      <c r="I6" s="2555"/>
      <c r="J6" s="2559">
        <f>結果表!M4</f>
        <v>100.07486606469048</v>
      </c>
      <c r="L6" s="527">
        <v>3</v>
      </c>
      <c r="M6" s="262">
        <f t="shared" si="0"/>
        <v>100.0737070364026</v>
      </c>
      <c r="N6" s="220">
        <f t="shared" si="1"/>
        <v>100.07486606469048</v>
      </c>
    </row>
    <row r="7" spans="1:16">
      <c r="A7" s="2240">
        <v>43191</v>
      </c>
      <c r="B7" s="2559">
        <f>結果表!E5</f>
        <v>100.34397917452044</v>
      </c>
      <c r="C7" s="699">
        <f t="shared" ref="C7" si="9">B7-B6</f>
        <v>0.27027213811784634</v>
      </c>
      <c r="D7" s="52"/>
      <c r="E7" s="359">
        <f t="shared" ref="E7" si="10">AVERAGE(B5:B7)</f>
        <v>100.05474995574896</v>
      </c>
      <c r="F7" s="542">
        <f t="shared" ref="F7" si="11">E7-E6</f>
        <v>0.31929319999213135</v>
      </c>
      <c r="G7" s="361">
        <f t="shared" ref="G7" si="12">IF(F7&lt;0,-1,1)</f>
        <v>1</v>
      </c>
      <c r="H7" s="360">
        <f t="shared" ref="H7" si="13">SUM(G5:G7)</f>
        <v>3</v>
      </c>
      <c r="I7" s="2555" t="str">
        <f t="shared" ref="I7" si="14">IF(H7=-3,"悪化 ",IF(H7=3,"改善 "," ---"))</f>
        <v xml:space="preserve">改善 </v>
      </c>
      <c r="J7" s="2559">
        <f>結果表!M5</f>
        <v>100.19203468064403</v>
      </c>
      <c r="L7" s="527">
        <v>4</v>
      </c>
      <c r="M7" s="262">
        <f t="shared" si="0"/>
        <v>100.34397917452044</v>
      </c>
      <c r="N7" s="220">
        <f t="shared" si="1"/>
        <v>100.19203468064403</v>
      </c>
    </row>
    <row r="8" spans="1:16">
      <c r="A8" s="2240">
        <v>43221</v>
      </c>
      <c r="B8" s="2559">
        <f>結果表!E6</f>
        <v>100.58698720661805</v>
      </c>
      <c r="C8" s="699">
        <f t="shared" ref="C8" si="15">B8-B7</f>
        <v>0.24300803209760602</v>
      </c>
      <c r="D8" s="52"/>
      <c r="E8" s="359">
        <f t="shared" ref="E8" si="16">AVERAGE(B6:B8)</f>
        <v>100.33489113918036</v>
      </c>
      <c r="F8" s="542">
        <f t="shared" ref="F8" si="17">E8-E7</f>
        <v>0.28014118343139671</v>
      </c>
      <c r="G8" s="361">
        <f t="shared" ref="G8" si="18">IF(F8&lt;0,-1,1)</f>
        <v>1</v>
      </c>
      <c r="H8" s="360">
        <f t="shared" ref="H8" si="19">SUM(G6:G8)</f>
        <v>3</v>
      </c>
      <c r="I8" s="2555" t="str">
        <f t="shared" ref="I8" si="20">IF(H8=-3,"悪化 ",IF(H8=3,"改善 "," ---"))</f>
        <v xml:space="preserve">改善 </v>
      </c>
      <c r="J8" s="2559">
        <f>結果表!M6</f>
        <v>100.27596380773133</v>
      </c>
      <c r="L8" s="527">
        <v>5</v>
      </c>
      <c r="M8" s="262">
        <f t="shared" ref="M8:M16" si="21">B8</f>
        <v>100.58698720661805</v>
      </c>
      <c r="N8" s="220">
        <f t="shared" ref="N8:N16" si="22">J8</f>
        <v>100.27596380773133</v>
      </c>
    </row>
    <row r="9" spans="1:16">
      <c r="A9" s="2240">
        <v>43252</v>
      </c>
      <c r="B9" s="2559">
        <f>結果表!E7</f>
        <v>100.77026530371056</v>
      </c>
      <c r="C9" s="699">
        <f t="shared" ref="C9" si="23">B9-B8</f>
        <v>0.18327809709251142</v>
      </c>
      <c r="D9" s="52"/>
      <c r="E9" s="359">
        <f t="shared" ref="E9" si="24">AVERAGE(B7:B9)</f>
        <v>100.56707722828303</v>
      </c>
      <c r="F9" s="542">
        <f t="shared" ref="F9" si="25">E9-E8</f>
        <v>0.2321860891026688</v>
      </c>
      <c r="G9" s="361">
        <f t="shared" ref="G9" si="26">IF(F9&lt;0,-1,1)</f>
        <v>1</v>
      </c>
      <c r="H9" s="360">
        <f t="shared" ref="H9" si="27">SUM(G7:G9)</f>
        <v>3</v>
      </c>
      <c r="I9" s="2555" t="str">
        <f t="shared" ref="I9" si="28">IF(H9=-3,"悪化 ",IF(H9=3,"改善 "," ---"))</f>
        <v xml:space="preserve">改善 </v>
      </c>
      <c r="J9" s="2559">
        <f>結果表!M7</f>
        <v>100.36893453447028</v>
      </c>
      <c r="L9" s="527">
        <v>6</v>
      </c>
      <c r="M9" s="262">
        <f t="shared" si="21"/>
        <v>100.77026530371056</v>
      </c>
      <c r="N9" s="220">
        <f t="shared" si="22"/>
        <v>100.36893453447028</v>
      </c>
    </row>
    <row r="10" spans="1:16">
      <c r="A10" s="2240">
        <v>43282</v>
      </c>
      <c r="B10" s="2559">
        <f>結果表!E8</f>
        <v>100.9547578794952</v>
      </c>
      <c r="C10" s="699">
        <f t="shared" ref="C10" si="29">B10-B9</f>
        <v>0.1844925757846454</v>
      </c>
      <c r="D10" s="52"/>
      <c r="E10" s="359">
        <f t="shared" ref="E10" si="30">AVERAGE(B8:B10)</f>
        <v>100.77067012994127</v>
      </c>
      <c r="F10" s="542">
        <f t="shared" ref="F10" si="31">E10-E9</f>
        <v>0.20359290165824007</v>
      </c>
      <c r="G10" s="361">
        <f t="shared" ref="G10" si="32">IF(F10&lt;0,-1,1)</f>
        <v>1</v>
      </c>
      <c r="H10" s="360">
        <f t="shared" ref="H10" si="33">SUM(G8:G10)</f>
        <v>3</v>
      </c>
      <c r="I10" s="2555" t="str">
        <f t="shared" ref="I10" si="34">IF(H10=-3,"悪化 ",IF(H10=3,"改善 "," ---"))</f>
        <v xml:space="preserve">改善 </v>
      </c>
      <c r="J10" s="2559">
        <f>結果表!M8</f>
        <v>100.48724542457393</v>
      </c>
      <c r="L10" s="527">
        <v>7</v>
      </c>
      <c r="M10" s="262">
        <f t="shared" si="21"/>
        <v>100.9547578794952</v>
      </c>
      <c r="N10" s="220">
        <f t="shared" si="22"/>
        <v>100.48724542457393</v>
      </c>
    </row>
    <row r="11" spans="1:16">
      <c r="A11" s="2240">
        <v>43313</v>
      </c>
      <c r="B11" s="2559">
        <f>結果表!E9</f>
        <v>101.13738790551761</v>
      </c>
      <c r="C11" s="699">
        <f t="shared" ref="C11" si="35">B11-B10</f>
        <v>0.18263002602240874</v>
      </c>
      <c r="D11" s="52"/>
      <c r="E11" s="359">
        <f t="shared" ref="E11" si="36">AVERAGE(B9:B11)</f>
        <v>100.95413702957445</v>
      </c>
      <c r="F11" s="542">
        <f t="shared" ref="F11" si="37">E11-E10</f>
        <v>0.18346689963318852</v>
      </c>
      <c r="G11" s="361">
        <f t="shared" ref="G11" si="38">IF(F11&lt;0,-1,1)</f>
        <v>1</v>
      </c>
      <c r="H11" s="360">
        <f t="shared" ref="H11" si="39">SUM(G9:G11)</f>
        <v>3</v>
      </c>
      <c r="I11" s="2555" t="str">
        <f t="shared" ref="I11" si="40">IF(H11=-3,"悪化 ",IF(H11=3,"改善 "," ---"))</f>
        <v xml:space="preserve">改善 </v>
      </c>
      <c r="J11" s="2559">
        <f>結果表!M9</f>
        <v>100.62095476651972</v>
      </c>
      <c r="L11" s="529">
        <v>8</v>
      </c>
      <c r="M11" s="262">
        <f t="shared" si="21"/>
        <v>101.13738790551761</v>
      </c>
      <c r="N11" s="220">
        <f t="shared" si="22"/>
        <v>100.62095476651972</v>
      </c>
    </row>
    <row r="12" spans="1:16">
      <c r="A12" s="2240">
        <v>43344</v>
      </c>
      <c r="B12" s="2559">
        <f>結果表!E10</f>
        <v>101.28743652502789</v>
      </c>
      <c r="C12" s="699">
        <f t="shared" ref="C12" si="41">B12-B11</f>
        <v>0.15004861951027237</v>
      </c>
      <c r="D12" s="52"/>
      <c r="E12" s="359">
        <f t="shared" ref="E12" si="42">AVERAGE(B10:B12)</f>
        <v>101.12652743668023</v>
      </c>
      <c r="F12" s="542">
        <f t="shared" ref="F12" si="43">E12-E11</f>
        <v>0.17239040710578024</v>
      </c>
      <c r="G12" s="361">
        <f t="shared" ref="G12" si="44">IF(F12&lt;0,-1,1)</f>
        <v>1</v>
      </c>
      <c r="H12" s="360">
        <f t="shared" ref="H12" si="45">SUM(G10:G12)</f>
        <v>3</v>
      </c>
      <c r="I12" s="2555" t="str">
        <f t="shared" ref="I12" si="46">IF(H12=-3,"悪化 ",IF(H12=3,"改善 "," ---"))</f>
        <v xml:space="preserve">改善 </v>
      </c>
      <c r="J12" s="2559">
        <f>結果表!M10</f>
        <v>100.76171884810601</v>
      </c>
      <c r="L12" s="529">
        <v>9</v>
      </c>
      <c r="M12" s="262">
        <f t="shared" si="21"/>
        <v>101.28743652502789</v>
      </c>
      <c r="N12" s="220">
        <f t="shared" si="22"/>
        <v>100.76171884810601</v>
      </c>
    </row>
    <row r="13" spans="1:16">
      <c r="A13" s="2240">
        <v>43374</v>
      </c>
      <c r="B13" s="2559">
        <f>結果表!E11</f>
        <v>101.40456414448835</v>
      </c>
      <c r="C13" s="699">
        <f t="shared" ref="C13" si="47">B13-B12</f>
        <v>0.11712761946046157</v>
      </c>
      <c r="D13" s="52"/>
      <c r="E13" s="359">
        <f t="shared" ref="E13" si="48">AVERAGE(B11:B13)</f>
        <v>101.2764628583446</v>
      </c>
      <c r="F13" s="542">
        <f t="shared" ref="F13" si="49">E13-E12</f>
        <v>0.14993542166436669</v>
      </c>
      <c r="G13" s="361">
        <f t="shared" ref="G13" si="50">IF(F13&lt;0,-1,1)</f>
        <v>1</v>
      </c>
      <c r="H13" s="360">
        <f t="shared" ref="H13" si="51">SUM(G11:G13)</f>
        <v>3</v>
      </c>
      <c r="I13" s="2555" t="str">
        <f t="shared" ref="I13" si="52">IF(H13=-3,"悪化 ",IF(H13=3,"改善 "," ---"))</f>
        <v xml:space="preserve">改善 </v>
      </c>
      <c r="J13" s="2559">
        <f>結果表!M11</f>
        <v>100.89700268381605</v>
      </c>
      <c r="L13" s="529">
        <v>10</v>
      </c>
      <c r="M13" s="262">
        <f t="shared" si="21"/>
        <v>101.40456414448835</v>
      </c>
      <c r="N13" s="220">
        <f t="shared" si="22"/>
        <v>100.89700268381605</v>
      </c>
    </row>
    <row r="14" spans="1:16">
      <c r="A14" s="2240">
        <v>43405</v>
      </c>
      <c r="B14" s="2559">
        <f>結果表!E12</f>
        <v>101.39271626353</v>
      </c>
      <c r="C14" s="699">
        <f t="shared" ref="C14" si="53">B14-B13</f>
        <v>-1.1847880958342216E-2</v>
      </c>
      <c r="D14" s="52"/>
      <c r="E14" s="359">
        <f t="shared" ref="E14" si="54">AVERAGE(B12:B14)</f>
        <v>101.36157231101542</v>
      </c>
      <c r="F14" s="542">
        <f t="shared" ref="F14" si="55">E14-E13</f>
        <v>8.5109452670820929E-2</v>
      </c>
      <c r="G14" s="361">
        <f t="shared" ref="G14" si="56">IF(F14&lt;0,-1,1)</f>
        <v>1</v>
      </c>
      <c r="H14" s="360">
        <f t="shared" ref="H14" si="57">SUM(G12:G14)</f>
        <v>3</v>
      </c>
      <c r="I14" s="2555" t="str">
        <f t="shared" ref="I14" si="58">IF(H14=-3,"悪化 ",IF(H14=3,"改善 "," ---"))</f>
        <v xml:space="preserve">改善 </v>
      </c>
      <c r="J14" s="2559">
        <f>結果表!M12</f>
        <v>101.01702471104578</v>
      </c>
      <c r="L14" s="528">
        <v>11</v>
      </c>
      <c r="M14" s="262">
        <f t="shared" si="21"/>
        <v>101.39271626353</v>
      </c>
      <c r="N14" s="220">
        <f t="shared" si="22"/>
        <v>101.01702471104578</v>
      </c>
    </row>
    <row r="15" spans="1:16">
      <c r="A15" s="2561">
        <v>43435</v>
      </c>
      <c r="B15" s="2559">
        <f>結果表!E13</f>
        <v>101.26665821562536</v>
      </c>
      <c r="C15" s="930">
        <f t="shared" ref="C15:C16" si="59">B15-B14</f>
        <v>-0.12605804790464958</v>
      </c>
      <c r="D15" s="550"/>
      <c r="E15" s="544">
        <f t="shared" ref="E15:E16" si="60">AVERAGE(B13:B15)</f>
        <v>101.35464620788123</v>
      </c>
      <c r="F15" s="551">
        <f t="shared" ref="F15:F16" si="61">E15-E14</f>
        <v>-6.9261031341909529E-3</v>
      </c>
      <c r="G15" s="545">
        <f t="shared" ref="G15:G16" si="62">IF(F15&lt;0,-1,1)</f>
        <v>-1</v>
      </c>
      <c r="H15" s="552">
        <f t="shared" ref="H15:H16" si="63">SUM(G13:G15)</f>
        <v>1</v>
      </c>
      <c r="I15" s="2557" t="str">
        <f t="shared" ref="I15:I16" si="64">IF(H15=-3,"悪化 ",IF(H15=3,"改善 "," ---"))</f>
        <v xml:space="preserve"> ---</v>
      </c>
      <c r="J15" s="2559">
        <f>結果表!M13</f>
        <v>101.13745882917144</v>
      </c>
      <c r="L15" s="527">
        <v>12</v>
      </c>
      <c r="M15" s="262">
        <f t="shared" si="21"/>
        <v>101.26665821562536</v>
      </c>
      <c r="N15" s="220">
        <f t="shared" si="22"/>
        <v>101.13745882917144</v>
      </c>
    </row>
    <row r="16" spans="1:16">
      <c r="A16" s="2240">
        <v>43466</v>
      </c>
      <c r="B16" s="2558">
        <f>結果表!E14</f>
        <v>101.09538086385275</v>
      </c>
      <c r="C16" s="699">
        <f t="shared" si="59"/>
        <v>-0.17127735177260206</v>
      </c>
      <c r="D16" s="243">
        <f t="shared" ref="D16" si="65">ROUND((B16-B4)/B4*100,2)</f>
        <v>1.72</v>
      </c>
      <c r="E16" s="542">
        <f t="shared" si="60"/>
        <v>101.25158511433604</v>
      </c>
      <c r="F16" s="359">
        <f t="shared" si="61"/>
        <v>-0.10306109354519322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58">
        <f>結果表!M14</f>
        <v>101.25328512236042</v>
      </c>
      <c r="L16" s="530" t="s">
        <v>758</v>
      </c>
      <c r="M16" s="531">
        <f t="shared" si="21"/>
        <v>101.09538086385275</v>
      </c>
      <c r="N16" s="369">
        <f t="shared" si="22"/>
        <v>101.25328512236042</v>
      </c>
    </row>
    <row r="17" spans="1:14">
      <c r="A17" s="2240">
        <v>43497</v>
      </c>
      <c r="B17" s="2559">
        <f>結果表!E15</f>
        <v>100.92120782369634</v>
      </c>
      <c r="C17" s="699">
        <f t="shared" ref="C17" si="66">B17-B16</f>
        <v>-0.17417304015641832</v>
      </c>
      <c r="D17" s="243">
        <f t="shared" ref="D17" si="67">ROUND((B17-B5)/B5*100,2)</f>
        <v>1.18</v>
      </c>
      <c r="E17" s="542">
        <f t="shared" ref="E17" si="68">AVERAGE(B15:B17)</f>
        <v>101.0944156343915</v>
      </c>
      <c r="F17" s="359">
        <f t="shared" ref="F17" si="69">E17-E16</f>
        <v>-0.15716947994454245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9">
        <f>結果表!M15</f>
        <v>101.33517663309529</v>
      </c>
      <c r="L17" s="527">
        <v>2</v>
      </c>
      <c r="M17" s="262">
        <f t="shared" ref="M17" si="73">B17</f>
        <v>100.92120782369634</v>
      </c>
      <c r="N17" s="220">
        <f t="shared" ref="N17" si="74">J17</f>
        <v>101.33517663309529</v>
      </c>
    </row>
    <row r="18" spans="1:14">
      <c r="A18" s="2240">
        <v>43525</v>
      </c>
      <c r="B18" s="2559">
        <f>結果表!E16</f>
        <v>100.79781828580941</v>
      </c>
      <c r="C18" s="699">
        <f t="shared" ref="C18" si="75">B18-B17</f>
        <v>-0.12338953788692208</v>
      </c>
      <c r="D18" s="243">
        <f t="shared" ref="D18" si="76">ROUND((B18-B6)/B6*100,2)</f>
        <v>0.72</v>
      </c>
      <c r="E18" s="542">
        <f t="shared" ref="E18" si="77">AVERAGE(B16:B18)</f>
        <v>100.93813565778616</v>
      </c>
      <c r="F18" s="359">
        <f t="shared" ref="F18" si="78">E18-E17</f>
        <v>-0.1562799766053331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59">
        <f>結果表!M16</f>
        <v>101.39132603640677</v>
      </c>
      <c r="L18" s="527">
        <v>3</v>
      </c>
      <c r="M18" s="262">
        <f t="shared" ref="M18" si="82">B18</f>
        <v>100.79781828580941</v>
      </c>
      <c r="N18" s="220">
        <f t="shared" ref="N18" si="83">J18</f>
        <v>101.39132603640677</v>
      </c>
    </row>
    <row r="19" spans="1:14">
      <c r="A19" s="2240">
        <v>43556</v>
      </c>
      <c r="B19" s="2559">
        <f>結果表!E17</f>
        <v>100.79479549205352</v>
      </c>
      <c r="C19" s="699">
        <f t="shared" ref="C19" si="84">B19-B18</f>
        <v>-3.0227937558890972E-3</v>
      </c>
      <c r="D19" s="243">
        <f t="shared" ref="D19" si="85">ROUND((B19-B7)/B7*100,2)</f>
        <v>0.45</v>
      </c>
      <c r="E19" s="542">
        <f t="shared" ref="E19" si="86">AVERAGE(B17:B19)</f>
        <v>100.8379405338531</v>
      </c>
      <c r="F19" s="359">
        <f t="shared" ref="F19" si="87">E19-E18</f>
        <v>-0.10019512393306229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9">
        <f>結果表!M17</f>
        <v>101.42418604242933</v>
      </c>
      <c r="L19" s="527">
        <v>4</v>
      </c>
      <c r="M19" s="262">
        <f t="shared" ref="M19" si="91">B19</f>
        <v>100.79479549205352</v>
      </c>
      <c r="N19" s="220">
        <f t="shared" ref="N19" si="92">J19</f>
        <v>101.42418604242933</v>
      </c>
    </row>
    <row r="20" spans="1:14">
      <c r="A20" s="2240">
        <v>43586</v>
      </c>
      <c r="B20" s="2559">
        <f>結果表!E18</f>
        <v>100.83807647289309</v>
      </c>
      <c r="C20" s="699">
        <f t="shared" ref="C20" si="93">B20-B19</f>
        <v>4.3280980839568883E-2</v>
      </c>
      <c r="D20" s="243">
        <f t="shared" ref="D20" si="94">ROUND((B20-B8)/B8*100,2)</f>
        <v>0.25</v>
      </c>
      <c r="E20" s="542">
        <f t="shared" ref="E20" si="95">AVERAGE(B18:B20)</f>
        <v>100.81023008358534</v>
      </c>
      <c r="F20" s="359">
        <f t="shared" ref="F20" si="96">E20-E19</f>
        <v>-2.7710450267761644E-2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9">
        <f>結果表!M18</f>
        <v>101.47302425849985</v>
      </c>
      <c r="L20" s="527">
        <v>5</v>
      </c>
      <c r="M20" s="262">
        <f t="shared" ref="M20" si="100">B20</f>
        <v>100.83807647289309</v>
      </c>
      <c r="N20" s="220">
        <f t="shared" ref="N20" si="101">J20</f>
        <v>101.47302425849985</v>
      </c>
    </row>
    <row r="21" spans="1:14">
      <c r="A21" s="2240">
        <v>43617</v>
      </c>
      <c r="B21" s="2559">
        <f>結果表!E19</f>
        <v>100.85514701600214</v>
      </c>
      <c r="C21" s="699">
        <f t="shared" ref="C21" si="102">B21-B20</f>
        <v>1.7070543109042546E-2</v>
      </c>
      <c r="D21" s="243">
        <f t="shared" ref="D21" si="103">ROUND((B21-B9)/B9*100,2)</f>
        <v>0.08</v>
      </c>
      <c r="E21" s="542">
        <f t="shared" ref="E21" si="104">AVERAGE(B19:B21)</f>
        <v>100.82933966031625</v>
      </c>
      <c r="F21" s="359">
        <f t="shared" ref="F21" si="105">E21-E20</f>
        <v>1.9109576730912181E-2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59">
        <f>結果表!M19</f>
        <v>101.55949930389487</v>
      </c>
      <c r="L21" s="527">
        <v>6</v>
      </c>
      <c r="M21" s="262">
        <f t="shared" ref="M21" si="109">B21</f>
        <v>100.85514701600214</v>
      </c>
      <c r="N21" s="220">
        <f t="shared" ref="N21" si="110">J21</f>
        <v>101.55949930389487</v>
      </c>
    </row>
    <row r="22" spans="1:14">
      <c r="A22" s="2240">
        <v>43647</v>
      </c>
      <c r="B22" s="2559">
        <f>結果表!E20</f>
        <v>100.69296643493935</v>
      </c>
      <c r="C22" s="699">
        <f t="shared" ref="C22" si="111">B22-B21</f>
        <v>-0.16218058106278477</v>
      </c>
      <c r="D22" s="243">
        <f t="shared" ref="D22" si="112">ROUND((B22-B10)/B10*100,2)</f>
        <v>-0.26</v>
      </c>
      <c r="E22" s="542">
        <f t="shared" ref="E22" si="113">AVERAGE(B20:B22)</f>
        <v>100.7953966412782</v>
      </c>
      <c r="F22" s="359">
        <f t="shared" ref="F22" si="114">E22-E21</f>
        <v>-3.3943019038048305E-2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59">
        <f>結果表!M20</f>
        <v>101.63738895585266</v>
      </c>
      <c r="L22" s="527">
        <v>7</v>
      </c>
      <c r="M22" s="262">
        <f t="shared" ref="M22" si="118">B22</f>
        <v>100.69296643493935</v>
      </c>
      <c r="N22" s="220">
        <f t="shared" ref="N22" si="119">J22</f>
        <v>101.63738895585266</v>
      </c>
    </row>
    <row r="23" spans="1:14">
      <c r="A23" s="2240">
        <v>43678</v>
      </c>
      <c r="B23" s="2559">
        <f>結果表!E21</f>
        <v>100.4295769722424</v>
      </c>
      <c r="C23" s="699">
        <f t="shared" ref="C23" si="120">B23-B22</f>
        <v>-0.26338946269694929</v>
      </c>
      <c r="D23" s="243">
        <f t="shared" ref="D23" si="121">ROUND((B23-B11)/B11*100,2)</f>
        <v>-0.7</v>
      </c>
      <c r="E23" s="542">
        <f t="shared" ref="E23" si="122">AVERAGE(B21:B23)</f>
        <v>100.6592301410613</v>
      </c>
      <c r="F23" s="359">
        <f t="shared" ref="F23" si="123">E23-E22</f>
        <v>-0.13616650021690191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59">
        <f>結果表!M21</f>
        <v>101.63030187334193</v>
      </c>
      <c r="L23" s="529">
        <v>8</v>
      </c>
      <c r="M23" s="262">
        <f t="shared" ref="M23" si="127">B23</f>
        <v>100.4295769722424</v>
      </c>
      <c r="N23" s="220">
        <f t="shared" ref="N23" si="128">J23</f>
        <v>101.63030187334193</v>
      </c>
    </row>
    <row r="24" spans="1:14">
      <c r="A24" s="2240">
        <v>43709</v>
      </c>
      <c r="B24" s="2559">
        <f>結果表!E22</f>
        <v>100.14538758776587</v>
      </c>
      <c r="C24" s="699">
        <f t="shared" ref="C24" si="129">B24-B23</f>
        <v>-0.28418938447653375</v>
      </c>
      <c r="D24" s="243">
        <f t="shared" ref="D24" si="130">ROUND((B24-B12)/B12*100,2)</f>
        <v>-1.1299999999999999</v>
      </c>
      <c r="E24" s="542">
        <f t="shared" ref="E24" si="131">AVERAGE(B22:B24)</f>
        <v>100.42264366498254</v>
      </c>
      <c r="F24" s="359">
        <f t="shared" ref="F24" si="132">E24-E23</f>
        <v>-0.23658647607875594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59">
        <f>結果表!M22</f>
        <v>101.48681522158176</v>
      </c>
      <c r="L24" s="529">
        <v>9</v>
      </c>
      <c r="M24" s="262">
        <f t="shared" ref="M24" si="136">B24</f>
        <v>100.14538758776587</v>
      </c>
      <c r="N24" s="220">
        <f t="shared" ref="N24" si="137">J24</f>
        <v>101.48681522158176</v>
      </c>
    </row>
    <row r="25" spans="1:14">
      <c r="A25" s="2240">
        <v>43739</v>
      </c>
      <c r="B25" s="2559">
        <f>結果表!E23</f>
        <v>99.769766616924926</v>
      </c>
      <c r="C25" s="699">
        <f t="shared" ref="C25" si="138">B25-B24</f>
        <v>-0.37562097084094148</v>
      </c>
      <c r="D25" s="243">
        <f t="shared" ref="D25" si="139">ROUND((B25-B13)/B13*100,2)</f>
        <v>-1.61</v>
      </c>
      <c r="E25" s="542">
        <f t="shared" ref="E25" si="140">AVERAGE(B23:B25)</f>
        <v>100.11491039231106</v>
      </c>
      <c r="F25" s="359">
        <f t="shared" ref="F25" si="141">E25-E24</f>
        <v>-0.30773327267148431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9">
        <f>結果表!M23</f>
        <v>101.16193443497755</v>
      </c>
      <c r="L25" s="529">
        <v>10</v>
      </c>
      <c r="M25" s="262">
        <f t="shared" ref="M25" si="145">B25</f>
        <v>99.769766616924926</v>
      </c>
      <c r="N25" s="220">
        <f t="shared" ref="N25" si="146">J25</f>
        <v>101.16193443497755</v>
      </c>
    </row>
    <row r="26" spans="1:14">
      <c r="A26" s="2240">
        <v>43770</v>
      </c>
      <c r="B26" s="2559">
        <f>結果表!E24</f>
        <v>99.355096162377535</v>
      </c>
      <c r="C26" s="699">
        <f t="shared" ref="C26" si="147">B26-B25</f>
        <v>-0.41467045454739093</v>
      </c>
      <c r="D26" s="243">
        <f t="shared" ref="D26" si="148">ROUND((B26-B14)/B14*100,2)</f>
        <v>-2.0099999999999998</v>
      </c>
      <c r="E26" s="542">
        <f t="shared" ref="E26" si="149">AVERAGE(B24:B26)</f>
        <v>99.75675012235611</v>
      </c>
      <c r="F26" s="359">
        <f t="shared" ref="F26" si="150">E26-E25</f>
        <v>-0.35816026995495065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9">
        <f>結果表!M24</f>
        <v>100.73651058111294</v>
      </c>
      <c r="L26" s="528">
        <v>11</v>
      </c>
      <c r="M26" s="262">
        <f t="shared" ref="M26" si="154">B26</f>
        <v>99.355096162377535</v>
      </c>
      <c r="N26" s="220">
        <f t="shared" ref="N26" si="155">J26</f>
        <v>100.73651058111294</v>
      </c>
    </row>
    <row r="27" spans="1:14">
      <c r="A27" s="2240">
        <v>43800</v>
      </c>
      <c r="B27" s="2560">
        <f>結果表!E25</f>
        <v>98.933813962156478</v>
      </c>
      <c r="C27" s="699">
        <f t="shared" ref="C27:C28" si="156">B27-B26</f>
        <v>-0.42128220022105722</v>
      </c>
      <c r="D27" s="243">
        <f t="shared" ref="D27:D28" si="157">ROUND((B27-B15)/B15*100,2)</f>
        <v>-2.2999999999999998</v>
      </c>
      <c r="E27" s="542">
        <f t="shared" ref="E27:E28" si="158">AVERAGE(B25:B27)</f>
        <v>99.35289224715298</v>
      </c>
      <c r="F27" s="359">
        <f t="shared" ref="F27:F28" si="159">E27-E26</f>
        <v>-0.40385787520312988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60">
        <f>結果表!M25</f>
        <v>100.25322434809196</v>
      </c>
      <c r="L27" s="527">
        <v>12</v>
      </c>
      <c r="M27" s="262">
        <f t="shared" ref="M27:M28" si="163">B27</f>
        <v>98.933813962156478</v>
      </c>
      <c r="N27" s="220">
        <f t="shared" ref="N27:N28" si="164">J27</f>
        <v>100.25322434809196</v>
      </c>
    </row>
    <row r="28" spans="1:14">
      <c r="A28" s="2239">
        <v>43831</v>
      </c>
      <c r="B28" s="2559">
        <f>結果表!E26</f>
        <v>98.473730514354216</v>
      </c>
      <c r="C28" s="735">
        <f t="shared" si="156"/>
        <v>-0.46008344780226196</v>
      </c>
      <c r="D28" s="245">
        <f t="shared" si="157"/>
        <v>-2.59</v>
      </c>
      <c r="E28" s="548">
        <f t="shared" si="158"/>
        <v>98.920880212962743</v>
      </c>
      <c r="F28" s="553">
        <f t="shared" si="159"/>
        <v>-0.4320120341902367</v>
      </c>
      <c r="G28" s="549">
        <f t="shared" si="160"/>
        <v>-1</v>
      </c>
      <c r="H28" s="554">
        <f t="shared" si="161"/>
        <v>-3</v>
      </c>
      <c r="I28" s="2556" t="str">
        <f t="shared" si="162"/>
        <v xml:space="preserve">悪化 </v>
      </c>
      <c r="J28" s="2559">
        <f>結果表!M26</f>
        <v>99.693897297889009</v>
      </c>
      <c r="L28" s="530" t="s">
        <v>802</v>
      </c>
      <c r="M28" s="531">
        <f t="shared" si="163"/>
        <v>98.473730514354216</v>
      </c>
      <c r="N28" s="369">
        <f t="shared" si="164"/>
        <v>99.693897297889009</v>
      </c>
    </row>
    <row r="29" spans="1:14">
      <c r="A29" s="2240">
        <v>43862</v>
      </c>
      <c r="B29" s="2559">
        <f>結果表!E27</f>
        <v>97.952136139650307</v>
      </c>
      <c r="C29" s="699">
        <f t="shared" ref="C29" si="165">B29-B28</f>
        <v>-0.52159437470390912</v>
      </c>
      <c r="D29" s="243">
        <f t="shared" ref="D29" si="166">ROUND((B29-B17)/B17*100,2)</f>
        <v>-2.94</v>
      </c>
      <c r="E29" s="542">
        <f t="shared" ref="E29" si="167">AVERAGE(B27:B29)</f>
        <v>98.453226872053662</v>
      </c>
      <c r="F29" s="359">
        <f t="shared" ref="F29" si="168">E29-E28</f>
        <v>-0.46765334090908084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9">
        <f>結果表!M27</f>
        <v>99.057724500721164</v>
      </c>
      <c r="L29" s="527">
        <v>2</v>
      </c>
      <c r="M29" s="262">
        <f t="shared" ref="M29" si="172">B29</f>
        <v>97.952136139650307</v>
      </c>
      <c r="N29" s="220">
        <f t="shared" ref="N29" si="173">J29</f>
        <v>99.057724500721164</v>
      </c>
    </row>
    <row r="30" spans="1:14">
      <c r="A30" s="2240">
        <v>43891</v>
      </c>
      <c r="B30" s="2559">
        <f>結果表!E28</f>
        <v>97.359768977780035</v>
      </c>
      <c r="C30" s="699">
        <f t="shared" ref="C30" si="174">B30-B29</f>
        <v>-0.59236716187027127</v>
      </c>
      <c r="D30" s="243">
        <f t="shared" ref="D30" si="175">ROUND((B30-B18)/B18*100,2)</f>
        <v>-3.41</v>
      </c>
      <c r="E30" s="542">
        <f t="shared" ref="E30" si="176">AVERAGE(B28:B30)</f>
        <v>97.928545210594848</v>
      </c>
      <c r="F30" s="359">
        <f t="shared" ref="F30" si="177">E30-E29</f>
        <v>-0.52468166145881412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9">
        <f>結果表!M28</f>
        <v>98.336393179275333</v>
      </c>
      <c r="L30" s="527">
        <v>3</v>
      </c>
      <c r="M30" s="262">
        <f t="shared" ref="M30" si="181">B30</f>
        <v>97.359768977780035</v>
      </c>
      <c r="N30" s="220">
        <f t="shared" ref="N30" si="182">J30</f>
        <v>98.336393179275333</v>
      </c>
    </row>
    <row r="31" spans="1:14">
      <c r="A31" s="2240">
        <v>43922</v>
      </c>
      <c r="B31" s="2559">
        <f>結果表!E29</f>
        <v>96.789509589411466</v>
      </c>
      <c r="C31" s="699">
        <f t="shared" ref="C31" si="183">B31-B30</f>
        <v>-0.57025938836856938</v>
      </c>
      <c r="D31" s="243">
        <f t="shared" ref="D31" si="184">ROUND((B31-B19)/B19*100,2)</f>
        <v>-3.97</v>
      </c>
      <c r="E31" s="542">
        <f t="shared" ref="E31" si="185">AVERAGE(B29:B31)</f>
        <v>97.367138235613936</v>
      </c>
      <c r="F31" s="359">
        <f t="shared" ref="F31" si="186">E31-E30</f>
        <v>-0.56140697498091185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9">
        <f>結果表!M29</f>
        <v>97.621697266779975</v>
      </c>
      <c r="L31" s="527">
        <v>4</v>
      </c>
      <c r="M31" s="262">
        <f t="shared" ref="M31" si="190">B31</f>
        <v>96.789509589411466</v>
      </c>
      <c r="N31" s="220">
        <f t="shared" ref="N31" si="191">J31</f>
        <v>97.621697266779975</v>
      </c>
    </row>
    <row r="32" spans="1:14">
      <c r="A32" s="2240">
        <v>43952</v>
      </c>
      <c r="B32" s="2559">
        <f>結果表!E30</f>
        <v>96.419269235908402</v>
      </c>
      <c r="C32" s="699">
        <f t="shared" ref="C32" si="192">B32-B31</f>
        <v>-0.37024035350306406</v>
      </c>
      <c r="D32" s="243">
        <f t="shared" ref="D32" si="193">ROUND((B32-B20)/B20*100,2)</f>
        <v>-4.38</v>
      </c>
      <c r="E32" s="542">
        <f t="shared" ref="E32" si="194">AVERAGE(B30:B32)</f>
        <v>96.856182601033311</v>
      </c>
      <c r="F32" s="359">
        <f t="shared" ref="F32" si="195">E32-E31</f>
        <v>-0.51095563458062543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9">
        <f>結果表!M30</f>
        <v>97.004733494719133</v>
      </c>
      <c r="L32" s="527">
        <v>5</v>
      </c>
      <c r="M32" s="262">
        <f t="shared" ref="M32" si="199">B32</f>
        <v>96.419269235908402</v>
      </c>
      <c r="N32" s="220">
        <f t="shared" ref="N32" si="200">J32</f>
        <v>97.004733494719133</v>
      </c>
    </row>
    <row r="33" spans="1:14">
      <c r="A33" s="2240">
        <v>43983</v>
      </c>
      <c r="B33" s="2559">
        <f>結果表!E31</f>
        <v>96.346754365218132</v>
      </c>
      <c r="C33" s="699">
        <f t="shared" ref="C33" si="201">B33-B32</f>
        <v>-7.2514870690270072E-2</v>
      </c>
      <c r="D33" s="243">
        <f t="shared" ref="D33" si="202">ROUND((B33-B21)/B21*100,2)</f>
        <v>-4.47</v>
      </c>
      <c r="E33" s="542">
        <f t="shared" ref="E33" si="203">AVERAGE(B31:B33)</f>
        <v>96.518511063512676</v>
      </c>
      <c r="F33" s="359">
        <f t="shared" ref="F33" si="204">E33-E32</f>
        <v>-0.3376715375206345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9">
        <f>結果表!M31</f>
        <v>96.581245423907234</v>
      </c>
      <c r="L33" s="527">
        <v>6</v>
      </c>
      <c r="M33" s="262">
        <f t="shared" ref="M33" si="208">B33</f>
        <v>96.346754365218132</v>
      </c>
      <c r="N33" s="220">
        <f t="shared" ref="N33" si="209">J33</f>
        <v>96.581245423907234</v>
      </c>
    </row>
    <row r="34" spans="1:14">
      <c r="A34" s="2240">
        <v>44013</v>
      </c>
      <c r="B34" s="2559">
        <f>結果表!E32</f>
        <v>96.543663696778751</v>
      </c>
      <c r="C34" s="699">
        <f t="shared" ref="C34" si="210">B34-B33</f>
        <v>0.19690933156061874</v>
      </c>
      <c r="D34" s="243">
        <f t="shared" ref="D34" si="211">ROUND((B34-B22)/B22*100,2)</f>
        <v>-4.12</v>
      </c>
      <c r="E34" s="542">
        <f t="shared" ref="E34" si="212">AVERAGE(B32:B34)</f>
        <v>96.436562432635085</v>
      </c>
      <c r="F34" s="359">
        <f t="shared" ref="F34" si="213">E34-E33</f>
        <v>-8.1948630877590745E-2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9">
        <f>結果表!M32</f>
        <v>96.440070484759985</v>
      </c>
      <c r="L34" s="527">
        <v>7</v>
      </c>
      <c r="M34" s="262">
        <f t="shared" ref="M34" si="217">B34</f>
        <v>96.543663696778751</v>
      </c>
      <c r="N34" s="220">
        <f t="shared" ref="N34" si="218">J34</f>
        <v>96.440070484759985</v>
      </c>
    </row>
    <row r="35" spans="1:14">
      <c r="A35" s="2240">
        <v>44044</v>
      </c>
      <c r="B35" s="2559">
        <f>結果表!E33</f>
        <v>96.937382252026907</v>
      </c>
      <c r="C35" s="699">
        <f t="shared" ref="C35" si="219">B35-B34</f>
        <v>0.39371855524815658</v>
      </c>
      <c r="D35" s="243">
        <f t="shared" ref="D35" si="220">ROUND((B35-B23)/B23*100,2)</f>
        <v>-3.48</v>
      </c>
      <c r="E35" s="542">
        <f t="shared" ref="E35" si="221">AVERAGE(B33:B35)</f>
        <v>96.609266771341254</v>
      </c>
      <c r="F35" s="359">
        <f t="shared" ref="F35" si="222">E35-E34</f>
        <v>0.17270433870616841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9">
        <f>結果表!M33</f>
        <v>96.568009711215751</v>
      </c>
      <c r="L35" s="529">
        <v>8</v>
      </c>
      <c r="M35" s="262">
        <f t="shared" ref="M35" si="226">B35</f>
        <v>96.937382252026907</v>
      </c>
      <c r="N35" s="220">
        <f t="shared" ref="N35" si="227">J35</f>
        <v>96.568009711215751</v>
      </c>
    </row>
    <row r="36" spans="1:14">
      <c r="A36" s="2240">
        <v>44075</v>
      </c>
      <c r="B36" s="2559">
        <f>結果表!E34</f>
        <v>97.510848814852395</v>
      </c>
      <c r="C36" s="699">
        <f t="shared" ref="C36" si="228">B36-B35</f>
        <v>0.57346656282548736</v>
      </c>
      <c r="D36" s="243">
        <f t="shared" ref="D36" si="229">ROUND((B36-B24)/B24*100,2)</f>
        <v>-2.63</v>
      </c>
      <c r="E36" s="542">
        <f t="shared" ref="E36" si="230">AVERAGE(B34:B36)</f>
        <v>96.997298254552689</v>
      </c>
      <c r="F36" s="359">
        <f t="shared" ref="F36" si="231">E36-E35</f>
        <v>0.3880314832114351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9">
        <f>結果表!M34</f>
        <v>96.929913652238326</v>
      </c>
      <c r="L36" s="529">
        <v>9</v>
      </c>
      <c r="M36" s="262">
        <f t="shared" ref="M36" si="235">B36</f>
        <v>97.510848814852395</v>
      </c>
      <c r="N36" s="220">
        <f t="shared" ref="N36" si="236">J36</f>
        <v>96.929913652238326</v>
      </c>
    </row>
    <row r="37" spans="1:14">
      <c r="A37" s="2240">
        <v>44105</v>
      </c>
      <c r="B37" s="2559">
        <f>結果表!E35</f>
        <v>98.155497921886848</v>
      </c>
      <c r="C37" s="699">
        <f t="shared" ref="C37" si="237">B37-B36</f>
        <v>0.64464910703445355</v>
      </c>
      <c r="D37" s="243">
        <f t="shared" ref="D37" si="238">ROUND((B37-B25)/B25*100,2)</f>
        <v>-1.62</v>
      </c>
      <c r="E37" s="542">
        <f t="shared" ref="E37" si="239">AVERAGE(B35:B37)</f>
        <v>97.534576329588731</v>
      </c>
      <c r="F37" s="359">
        <f t="shared" ref="F37" si="240">E37-E36</f>
        <v>0.53727807503604197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9">
        <f>結果表!M35</f>
        <v>97.374524671500112</v>
      </c>
      <c r="L37" s="529">
        <v>10</v>
      </c>
      <c r="M37" s="262">
        <f t="shared" ref="M37" si="244">B37</f>
        <v>98.155497921886848</v>
      </c>
      <c r="N37" s="220">
        <f t="shared" ref="N37" si="245">J37</f>
        <v>97.374524671500112</v>
      </c>
    </row>
    <row r="38" spans="1:14">
      <c r="A38" s="2240">
        <v>44136</v>
      </c>
      <c r="B38" s="2559">
        <f>結果表!E36</f>
        <v>98.767170126460826</v>
      </c>
      <c r="C38" s="699">
        <f t="shared" ref="C38" si="246">B38-B37</f>
        <v>0.61167220457397775</v>
      </c>
      <c r="D38" s="243">
        <f t="shared" ref="D38" si="247">ROUND((B38-B26)/B26*100,2)</f>
        <v>-0.59</v>
      </c>
      <c r="E38" s="542">
        <f t="shared" ref="E38" si="248">AVERAGE(B36:B38)</f>
        <v>98.144505621066685</v>
      </c>
      <c r="F38" s="359">
        <f t="shared" ref="F38" si="249">E38-E37</f>
        <v>0.60992929147795394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9">
        <f>結果表!M36</f>
        <v>97.734866929390023</v>
      </c>
      <c r="L38" s="528">
        <v>11</v>
      </c>
      <c r="M38" s="262">
        <f t="shared" ref="M38" si="253">B38</f>
        <v>98.767170126460826</v>
      </c>
      <c r="N38" s="220">
        <f t="shared" ref="N38" si="254">J38</f>
        <v>97.734866929390023</v>
      </c>
    </row>
    <row r="39" spans="1:14">
      <c r="A39" s="2561">
        <v>44166</v>
      </c>
      <c r="B39" s="2559">
        <f>結果表!E37</f>
        <v>99.326695400514481</v>
      </c>
      <c r="C39" s="930">
        <f t="shared" ref="C39" si="255">B39-B38</f>
        <v>0.55952527405365515</v>
      </c>
      <c r="D39" s="246">
        <f t="shared" ref="D39" si="256">ROUND((B39-B27)/B27*100,2)</f>
        <v>0.4</v>
      </c>
      <c r="E39" s="551">
        <f t="shared" ref="E39" si="257">AVERAGE(B37:B39)</f>
        <v>98.74978781628738</v>
      </c>
      <c r="F39" s="544">
        <f t="shared" ref="F39" si="258">E39-E38</f>
        <v>0.60528219522069548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59">
        <f>結果表!M37</f>
        <v>98.039088101917883</v>
      </c>
      <c r="L39" s="532">
        <v>12</v>
      </c>
      <c r="M39" s="494">
        <f t="shared" ref="M39" si="262">B39</f>
        <v>99.326695400514481</v>
      </c>
      <c r="N39" s="225">
        <f t="shared" ref="N39" si="263">J39</f>
        <v>98.039088101917883</v>
      </c>
    </row>
    <row r="40" spans="1:14">
      <c r="A40" s="2240">
        <v>44197</v>
      </c>
      <c r="B40" s="2558">
        <f>結果表!E38</f>
        <v>99.819739845872874</v>
      </c>
      <c r="C40" s="699">
        <f t="shared" ref="C40" si="264">B40-B39</f>
        <v>0.49304444535839309</v>
      </c>
      <c r="D40" s="243">
        <f t="shared" ref="D40" si="265">ROUND((B40-B28)/B28*100,2)</f>
        <v>1.37</v>
      </c>
      <c r="E40" s="359">
        <f t="shared" ref="E40" si="266">AVERAGE(B38:B40)</f>
        <v>99.304535124282737</v>
      </c>
      <c r="F40" s="359">
        <f t="shared" ref="F40" si="267">E40-E39</f>
        <v>0.55474730799535621</v>
      </c>
      <c r="G40" s="361">
        <f t="shared" ref="G40" si="268">IF(F40&lt;0,-1,1)</f>
        <v>1</v>
      </c>
      <c r="H40" s="361">
        <f t="shared" ref="H40" si="269">SUM(G38:G40)</f>
        <v>3</v>
      </c>
      <c r="I40" s="2555" t="str">
        <f t="shared" ref="I40" si="270">IF(H40=-3,"悪化 ",IF(H40=3,"改善 "," ---"))</f>
        <v xml:space="preserve">改善 </v>
      </c>
      <c r="J40" s="2558">
        <f>結果表!M38</f>
        <v>98.333208166423915</v>
      </c>
      <c r="L40" s="530" t="s">
        <v>815</v>
      </c>
      <c r="M40" s="262">
        <f t="shared" ref="M40" si="271">B40</f>
        <v>99.819739845872874</v>
      </c>
      <c r="N40" s="220">
        <f t="shared" ref="N40" si="272">J40</f>
        <v>98.333208166423915</v>
      </c>
    </row>
    <row r="41" spans="1:14">
      <c r="A41" s="2240">
        <v>44228</v>
      </c>
      <c r="B41" s="2559">
        <f>結果表!E39</f>
        <v>100.20305741393105</v>
      </c>
      <c r="C41" s="699">
        <f t="shared" ref="C41" si="273">B41-B40</f>
        <v>0.38331756805817463</v>
      </c>
      <c r="D41" s="243">
        <f t="shared" ref="D41" si="274">ROUND((B41-B29)/B29*100,2)</f>
        <v>2.2999999999999998</v>
      </c>
      <c r="E41" s="359">
        <f t="shared" ref="E41" si="275">AVERAGE(B39:B41)</f>
        <v>99.78316422010613</v>
      </c>
      <c r="F41" s="359">
        <f t="shared" ref="F41" si="276">E41-E40</f>
        <v>0.47862909582339341</v>
      </c>
      <c r="G41" s="361">
        <f t="shared" ref="G41" si="277">IF(F41&lt;0,-1,1)</f>
        <v>1</v>
      </c>
      <c r="H41" s="361">
        <f t="shared" ref="H41" si="278">SUM(G39:G41)</f>
        <v>3</v>
      </c>
      <c r="I41" s="2555" t="str">
        <f t="shared" ref="I41" si="279">IF(H41=-3,"悪化 ",IF(H41=3,"改善 "," ---"))</f>
        <v xml:space="preserve">改善 </v>
      </c>
      <c r="J41" s="2559">
        <f>結果表!M39</f>
        <v>98.616597423245778</v>
      </c>
      <c r="L41" s="527">
        <v>2</v>
      </c>
      <c r="M41" s="262">
        <f t="shared" ref="M41" si="280">B41</f>
        <v>100.20305741393105</v>
      </c>
      <c r="N41" s="220">
        <f t="shared" ref="N41" si="281">J41</f>
        <v>98.616597423245778</v>
      </c>
    </row>
    <row r="42" spans="1:14">
      <c r="A42" s="2240">
        <v>44256</v>
      </c>
      <c r="B42" s="2559">
        <f>結果表!E40</f>
        <v>100.48295858737529</v>
      </c>
      <c r="C42" s="699">
        <f t="shared" ref="C42" si="282">B42-B41</f>
        <v>0.27990117344424448</v>
      </c>
      <c r="D42" s="243">
        <f t="shared" ref="D42" si="283">ROUND((B42-B30)/B30*100,2)</f>
        <v>3.21</v>
      </c>
      <c r="E42" s="359">
        <f t="shared" ref="E42" si="284">AVERAGE(B40:B42)</f>
        <v>100.16858528239307</v>
      </c>
      <c r="F42" s="359">
        <f t="shared" ref="F42" si="285">E42-E41</f>
        <v>0.3854210622869374</v>
      </c>
      <c r="G42" s="361">
        <f t="shared" ref="G42" si="286">IF(F42&lt;0,-1,1)</f>
        <v>1</v>
      </c>
      <c r="H42" s="361">
        <f t="shared" ref="H42" si="287">SUM(G40:G42)</f>
        <v>3</v>
      </c>
      <c r="I42" s="2555" t="str">
        <f t="shared" ref="I42" si="288">IF(H42=-3,"悪化 ",IF(H42=3,"改善 "," ---"))</f>
        <v xml:space="preserve">改善 </v>
      </c>
      <c r="J42" s="2559">
        <f>結果表!M40</f>
        <v>98.891761360975579</v>
      </c>
      <c r="L42" s="527">
        <v>3</v>
      </c>
      <c r="M42" s="262">
        <f t="shared" ref="M42" si="289">B42</f>
        <v>100.48295858737529</v>
      </c>
      <c r="N42" s="220">
        <f t="shared" ref="N42" si="290">J42</f>
        <v>98.891761360975579</v>
      </c>
    </row>
    <row r="43" spans="1:14">
      <c r="A43" s="2240">
        <v>44287</v>
      </c>
      <c r="B43" s="2559">
        <f>結果表!E41</f>
        <v>100.66869665945562</v>
      </c>
      <c r="C43" s="699">
        <f t="shared" ref="C43" si="291">B43-B42</f>
        <v>0.18573807208032633</v>
      </c>
      <c r="D43" s="243">
        <f t="shared" ref="D43" si="292">ROUND((B43-B31)/B31*100,2)</f>
        <v>4.01</v>
      </c>
      <c r="E43" s="359">
        <f t="shared" ref="E43" si="293">AVERAGE(B41:B43)</f>
        <v>100.45157088692065</v>
      </c>
      <c r="F43" s="359">
        <f t="shared" ref="F43" si="294">E43-E42</f>
        <v>0.28298560452758181</v>
      </c>
      <c r="G43" s="361">
        <f t="shared" ref="G43" si="295">IF(F43&lt;0,-1,1)</f>
        <v>1</v>
      </c>
      <c r="H43" s="361">
        <f t="shared" ref="H43" si="296">SUM(G41:G43)</f>
        <v>3</v>
      </c>
      <c r="I43" s="2555" t="str">
        <f t="shared" ref="I43" si="297">IF(H43=-3,"悪化 ",IF(H43=3,"改善 "," ---"))</f>
        <v xml:space="preserve">改善 </v>
      </c>
      <c r="J43" s="2559">
        <f>結果表!M41</f>
        <v>99.174626848670201</v>
      </c>
      <c r="L43" s="527">
        <v>4</v>
      </c>
      <c r="M43" s="262">
        <f t="shared" ref="M43" si="298">B43</f>
        <v>100.66869665945562</v>
      </c>
      <c r="N43" s="220">
        <f t="shared" ref="N43" si="299">J43</f>
        <v>99.174626848670201</v>
      </c>
    </row>
    <row r="44" spans="1:14">
      <c r="A44" s="2240">
        <v>44317</v>
      </c>
      <c r="B44" s="2559">
        <f>結果表!E42</f>
        <v>100.71650140503729</v>
      </c>
      <c r="C44" s="699">
        <f t="shared" ref="C44" si="300">B44-B43</f>
        <v>4.7804745581672137E-2</v>
      </c>
      <c r="D44" s="243">
        <f t="shared" ref="D44" si="301">ROUND((B44-B32)/B32*100,2)</f>
        <v>4.46</v>
      </c>
      <c r="E44" s="359">
        <f t="shared" ref="E44" si="302">AVERAGE(B42:B44)</f>
        <v>100.62271888395605</v>
      </c>
      <c r="F44" s="359">
        <f t="shared" ref="F44" si="303">E44-E43</f>
        <v>0.17114799703540484</v>
      </c>
      <c r="G44" s="361">
        <f t="shared" ref="G44" si="304">IF(F44&lt;0,-1,1)</f>
        <v>1</v>
      </c>
      <c r="H44" s="361">
        <f t="shared" ref="H44" si="305">SUM(G42:G44)</f>
        <v>3</v>
      </c>
      <c r="I44" s="2555" t="str">
        <f t="shared" ref="I44" si="306">IF(H44=-3,"悪化 ",IF(H44=3,"改善 "," ---"))</f>
        <v xml:space="preserve">改善 </v>
      </c>
      <c r="J44" s="2559">
        <f>結果表!M42</f>
        <v>99.44524941696632</v>
      </c>
      <c r="L44" s="527">
        <v>5</v>
      </c>
      <c r="M44" s="262">
        <f t="shared" ref="M44" si="307">B44</f>
        <v>100.71650140503729</v>
      </c>
      <c r="N44" s="220">
        <f t="shared" ref="N44" si="308">J44</f>
        <v>99.44524941696632</v>
      </c>
    </row>
    <row r="45" spans="1:14">
      <c r="A45" s="2240">
        <v>44348</v>
      </c>
      <c r="B45" s="2559">
        <f>結果表!E43</f>
        <v>100.62099179771194</v>
      </c>
      <c r="C45" s="699">
        <f t="shared" ref="C45" si="309">B45-B44</f>
        <v>-9.5509607325354295E-2</v>
      </c>
      <c r="D45" s="243">
        <f t="shared" ref="D45" si="310">ROUND((B45-B33)/B33*100,2)</f>
        <v>4.4400000000000004</v>
      </c>
      <c r="E45" s="359">
        <f t="shared" ref="E45" si="311">AVERAGE(B43:B45)</f>
        <v>100.66872995406828</v>
      </c>
      <c r="F45" s="359">
        <f t="shared" ref="F45" si="312">E45-E44</f>
        <v>4.6011070112228936E-2</v>
      </c>
      <c r="G45" s="361">
        <f t="shared" ref="G45" si="313">IF(F45&lt;0,-1,1)</f>
        <v>1</v>
      </c>
      <c r="H45" s="361">
        <f t="shared" ref="H45" si="314">SUM(G43:G45)</f>
        <v>3</v>
      </c>
      <c r="I45" s="2555" t="str">
        <f t="shared" ref="I45" si="315">IF(H45=-3,"悪化 ",IF(H45=3,"改善 "," ---"))</f>
        <v xml:space="preserve">改善 </v>
      </c>
      <c r="J45" s="2559">
        <f>結果表!M43</f>
        <v>99.690523901443896</v>
      </c>
      <c r="L45" s="527">
        <v>6</v>
      </c>
      <c r="M45" s="262">
        <f t="shared" ref="M45" si="316">B45</f>
        <v>100.62099179771194</v>
      </c>
      <c r="N45" s="220">
        <f t="shared" ref="N45" si="317">J45</f>
        <v>99.690523901443896</v>
      </c>
    </row>
    <row r="46" spans="1:14">
      <c r="A46" s="2240">
        <v>44378</v>
      </c>
      <c r="B46" s="2559">
        <f>結果表!E44</f>
        <v>100.40939998370591</v>
      </c>
      <c r="C46" s="699">
        <f t="shared" ref="C46" si="318">B46-B45</f>
        <v>-0.21159181400602733</v>
      </c>
      <c r="D46" s="243">
        <f t="shared" ref="D46" si="319">ROUND((B46-B34)/B34*100,2)</f>
        <v>4</v>
      </c>
      <c r="E46" s="359">
        <f t="shared" ref="E46" si="320">AVERAGE(B44:B46)</f>
        <v>100.58229772881838</v>
      </c>
      <c r="F46" s="359">
        <f t="shared" ref="F46" si="321">E46-E45</f>
        <v>-8.6432225249907901E-2</v>
      </c>
      <c r="G46" s="361">
        <f t="shared" ref="G46" si="322">IF(F46&lt;0,-1,1)</f>
        <v>-1</v>
      </c>
      <c r="H46" s="361">
        <f t="shared" ref="H46" si="323">SUM(G44:G46)</f>
        <v>1</v>
      </c>
      <c r="I46" s="2555" t="str">
        <f t="shared" ref="I46" si="324">IF(H46=-3,"悪化 ",IF(H46=3,"改善 "," ---"))</f>
        <v xml:space="preserve"> ---</v>
      </c>
      <c r="J46" s="2559">
        <f>結果表!M44</f>
        <v>99.860016820341556</v>
      </c>
      <c r="L46" s="527">
        <v>7</v>
      </c>
      <c r="M46" s="262">
        <f t="shared" ref="M46" si="325">B46</f>
        <v>100.40939998370591</v>
      </c>
      <c r="N46" s="220">
        <f t="shared" ref="N46" si="326">J46</f>
        <v>99.860016820341556</v>
      </c>
    </row>
    <row r="47" spans="1:14">
      <c r="A47" s="2240">
        <v>44409</v>
      </c>
      <c r="B47" s="2559">
        <f>結果表!E45</f>
        <v>100.16920139549271</v>
      </c>
      <c r="C47" s="699">
        <f t="shared" ref="C47" si="327">B47-B46</f>
        <v>-0.24019858821320383</v>
      </c>
      <c r="D47" s="243">
        <f t="shared" ref="D47" si="328">ROUND((B47-B35)/B35*100,2)</f>
        <v>3.33</v>
      </c>
      <c r="E47" s="359">
        <f t="shared" ref="E47" si="329">AVERAGE(B45:B47)</f>
        <v>100.39986439230351</v>
      </c>
      <c r="F47" s="359">
        <f t="shared" ref="F47" si="330">E47-E46</f>
        <v>-0.18243333651486182</v>
      </c>
      <c r="G47" s="361">
        <f t="shared" ref="G47" si="331">IF(F47&lt;0,-1,1)</f>
        <v>-1</v>
      </c>
      <c r="H47" s="361">
        <f t="shared" ref="H47" si="332">SUM(G45:G47)</f>
        <v>-1</v>
      </c>
      <c r="I47" s="2555" t="str">
        <f t="shared" ref="I47" si="333">IF(H47=-3,"悪化 ",IF(H47=3,"改善 "," ---"))</f>
        <v xml:space="preserve"> ---</v>
      </c>
      <c r="J47" s="2559">
        <f>結果表!M45</f>
        <v>99.923049847735257</v>
      </c>
      <c r="L47" s="529">
        <v>8</v>
      </c>
      <c r="M47" s="262">
        <f t="shared" ref="M47" si="334">B47</f>
        <v>100.16920139549271</v>
      </c>
      <c r="N47" s="220">
        <f t="shared" ref="N47" si="335">J47</f>
        <v>99.923049847735257</v>
      </c>
    </row>
    <row r="48" spans="1:14">
      <c r="A48" s="2240">
        <v>44440</v>
      </c>
      <c r="B48" s="2559">
        <f>結果表!E46</f>
        <v>100.04442849701631</v>
      </c>
      <c r="C48" s="699">
        <f t="shared" ref="C48" si="336">B48-B47</f>
        <v>-0.12477289847639383</v>
      </c>
      <c r="D48" s="243">
        <f t="shared" ref="D48" si="337">ROUND((B48-B36)/B36*100,2)</f>
        <v>2.6</v>
      </c>
      <c r="E48" s="359">
        <f t="shared" ref="E48" si="338">AVERAGE(B46:B48)</f>
        <v>100.20767662540499</v>
      </c>
      <c r="F48" s="359">
        <f t="shared" ref="F48" si="339">E48-E47</f>
        <v>-0.19218776689852746</v>
      </c>
      <c r="G48" s="361">
        <f t="shared" ref="G48" si="340">IF(F48&lt;0,-1,1)</f>
        <v>-1</v>
      </c>
      <c r="H48" s="361">
        <f t="shared" ref="H48" si="341">SUM(G46:G48)</f>
        <v>-3</v>
      </c>
      <c r="I48" s="2555" t="str">
        <f t="shared" ref="I48" si="342">IF(H48=-3,"悪化 ",IF(H48=3,"改善 "," ---"))</f>
        <v xml:space="preserve">悪化 </v>
      </c>
      <c r="J48" s="2559">
        <f>結果表!M46</f>
        <v>99.996592651590817</v>
      </c>
      <c r="L48" s="529">
        <v>9</v>
      </c>
      <c r="M48" s="262">
        <f t="shared" ref="M48" si="343">B48</f>
        <v>100.04442849701631</v>
      </c>
      <c r="N48" s="220">
        <f t="shared" ref="N48" si="344">J48</f>
        <v>99.996592651590817</v>
      </c>
    </row>
    <row r="49" spans="1:14">
      <c r="A49" s="2240">
        <v>44470</v>
      </c>
      <c r="B49" s="2559">
        <f>結果表!E47</f>
        <v>100.13039660758132</v>
      </c>
      <c r="C49" s="699">
        <f t="shared" ref="C49" si="345">B49-B48</f>
        <v>8.5968110565005418E-2</v>
      </c>
      <c r="D49" s="243">
        <f t="shared" ref="D49" si="346">ROUND((B49-B37)/B37*100,2)</f>
        <v>2.0099999999999998</v>
      </c>
      <c r="E49" s="359">
        <f t="shared" ref="E49" si="347">AVERAGE(B47:B49)</f>
        <v>100.1146755000301</v>
      </c>
      <c r="F49" s="359">
        <f t="shared" ref="F49" si="348">E49-E48</f>
        <v>-9.3001125374883031E-2</v>
      </c>
      <c r="G49" s="361">
        <f t="shared" ref="G49" si="349">IF(F49&lt;0,-1,1)</f>
        <v>-1</v>
      </c>
      <c r="H49" s="361">
        <f t="shared" ref="H49" si="350">SUM(G47:G49)</f>
        <v>-3</v>
      </c>
      <c r="I49" s="2555" t="str">
        <f t="shared" ref="I49" si="351">IF(H49=-3,"悪化 ",IF(H49=3,"改善 "," ---"))</f>
        <v xml:space="preserve">悪化 </v>
      </c>
      <c r="J49" s="2559">
        <f>結果表!M47</f>
        <v>100.14880499994855</v>
      </c>
      <c r="L49" s="529">
        <v>10</v>
      </c>
      <c r="M49" s="262">
        <f t="shared" ref="M49" si="352">B49</f>
        <v>100.13039660758132</v>
      </c>
      <c r="N49" s="220">
        <f t="shared" ref="N49" si="353">J49</f>
        <v>100.14880499994855</v>
      </c>
    </row>
    <row r="50" spans="1:14">
      <c r="A50" s="2240">
        <v>44501</v>
      </c>
      <c r="B50" s="2559">
        <f>結果表!E48</f>
        <v>100.37883075311872</v>
      </c>
      <c r="C50" s="699">
        <f t="shared" ref="C50" si="354">B50-B49</f>
        <v>0.24843414553740217</v>
      </c>
      <c r="D50" s="243">
        <f t="shared" ref="D50" si="355">ROUND((B50-B38)/B38*100,2)</f>
        <v>1.63</v>
      </c>
      <c r="E50" s="359">
        <f t="shared" ref="E50" si="356">AVERAGE(B48:B50)</f>
        <v>100.18455195257212</v>
      </c>
      <c r="F50" s="359">
        <f t="shared" ref="F50" si="357">E50-E49</f>
        <v>6.9876452542018797E-2</v>
      </c>
      <c r="G50" s="361">
        <f t="shared" ref="G50" si="358">IF(F50&lt;0,-1,1)</f>
        <v>1</v>
      </c>
      <c r="H50" s="361">
        <f t="shared" ref="H50" si="359">SUM(G48:G50)</f>
        <v>-1</v>
      </c>
      <c r="I50" s="2555" t="str">
        <f t="shared" ref="I50" si="360">IF(H50=-3,"悪化 ",IF(H50=3,"改善 "," ---"))</f>
        <v xml:space="preserve"> ---</v>
      </c>
      <c r="J50" s="2559">
        <f>結果表!M48</f>
        <v>100.36801301114522</v>
      </c>
      <c r="L50" s="528">
        <v>11</v>
      </c>
      <c r="M50" s="262">
        <f t="shared" ref="M50" si="361">B50</f>
        <v>100.37883075311872</v>
      </c>
      <c r="N50" s="220">
        <f t="shared" ref="N50" si="362">J50</f>
        <v>100.36801301114522</v>
      </c>
    </row>
    <row r="51" spans="1:14">
      <c r="A51" s="2240">
        <v>44531</v>
      </c>
      <c r="B51" s="2560">
        <f>結果表!E49</f>
        <v>100.73019926349529</v>
      </c>
      <c r="C51" s="699">
        <f t="shared" ref="C51:C52" si="363">B51-B50</f>
        <v>0.35136851037657379</v>
      </c>
      <c r="D51" s="243">
        <f t="shared" ref="D51:D52" si="364">ROUND((B51-B39)/B39*100,2)</f>
        <v>1.41</v>
      </c>
      <c r="E51" s="359">
        <f t="shared" ref="E51:E52" si="365">AVERAGE(B49:B51)</f>
        <v>100.41314220806511</v>
      </c>
      <c r="F51" s="359">
        <f t="shared" ref="F51:F52" si="366">E51-E50</f>
        <v>0.22859025549298906</v>
      </c>
      <c r="G51" s="361">
        <f t="shared" ref="G51:G52" si="367">IF(F51&lt;0,-1,1)</f>
        <v>1</v>
      </c>
      <c r="H51" s="361">
        <f t="shared" ref="H51:H52" si="368">SUM(G49:G51)</f>
        <v>1</v>
      </c>
      <c r="I51" s="2555" t="str">
        <f t="shared" ref="I51:I52" si="369">IF(H51=-3,"悪化 ",IF(H51=3,"改善 "," ---"))</f>
        <v xml:space="preserve"> ---</v>
      </c>
      <c r="J51" s="2560">
        <f>結果表!M49</f>
        <v>100.6116915403551</v>
      </c>
      <c r="L51" s="532">
        <v>12</v>
      </c>
      <c r="M51" s="494">
        <f t="shared" ref="M51:M52" si="370">B51</f>
        <v>100.73019926349529</v>
      </c>
      <c r="N51" s="225">
        <f t="shared" ref="N51:N52" si="371">J51</f>
        <v>100.6116915403551</v>
      </c>
    </row>
    <row r="52" spans="1:14">
      <c r="A52" s="2239">
        <v>44562</v>
      </c>
      <c r="B52" s="2559">
        <f>結果表!E50</f>
        <v>101.15936593819438</v>
      </c>
      <c r="C52" s="735">
        <f t="shared" si="363"/>
        <v>0.42916667469908987</v>
      </c>
      <c r="D52" s="245">
        <f t="shared" si="364"/>
        <v>1.34</v>
      </c>
      <c r="E52" s="548">
        <f t="shared" si="365"/>
        <v>100.75613198493613</v>
      </c>
      <c r="F52" s="553">
        <f t="shared" si="366"/>
        <v>0.34298977687102195</v>
      </c>
      <c r="G52" s="549">
        <f t="shared" si="367"/>
        <v>1</v>
      </c>
      <c r="H52" s="554">
        <f t="shared" si="368"/>
        <v>3</v>
      </c>
      <c r="I52" s="2556" t="str">
        <f t="shared" si="369"/>
        <v xml:space="preserve">改善 </v>
      </c>
      <c r="J52" s="2559">
        <f>結果表!M50</f>
        <v>100.84117798227837</v>
      </c>
      <c r="L52" s="530" t="s">
        <v>857</v>
      </c>
      <c r="M52" s="262">
        <f t="shared" si="370"/>
        <v>101.15936593819438</v>
      </c>
      <c r="N52" s="220">
        <f t="shared" si="371"/>
        <v>100.84117798227837</v>
      </c>
    </row>
    <row r="53" spans="1:14">
      <c r="A53" s="2240">
        <v>44593</v>
      </c>
      <c r="B53" s="2559">
        <f>結果表!E51</f>
        <v>101.58150855974107</v>
      </c>
      <c r="C53" s="699">
        <f t="shared" ref="C53" si="372">B53-B52</f>
        <v>0.42214262154668347</v>
      </c>
      <c r="D53" s="243">
        <f t="shared" ref="D53" si="373">ROUND((B53-B41)/B41*100,2)</f>
        <v>1.38</v>
      </c>
      <c r="E53" s="542">
        <f t="shared" ref="E53" si="374">AVERAGE(B51:B53)</f>
        <v>101.15702458714357</v>
      </c>
      <c r="F53" s="359">
        <f t="shared" ref="F53" si="375">E53-E52</f>
        <v>0.40089260220743483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9">
        <f>結果表!M51</f>
        <v>101.03629669271635</v>
      </c>
      <c r="L53" s="527">
        <v>2</v>
      </c>
      <c r="M53" s="262">
        <f t="shared" ref="M53" si="379">B53</f>
        <v>101.58150855974107</v>
      </c>
      <c r="N53" s="220">
        <f t="shared" ref="N53" si="380">J53</f>
        <v>101.03629669271635</v>
      </c>
    </row>
    <row r="54" spans="1:14">
      <c r="A54" s="2240">
        <v>44621</v>
      </c>
      <c r="B54" s="2559">
        <f>結果表!E52</f>
        <v>101.92683173124261</v>
      </c>
      <c r="C54" s="699">
        <f t="shared" ref="C54" si="381">B54-B53</f>
        <v>0.34532317150154768</v>
      </c>
      <c r="D54" s="243">
        <f t="shared" ref="D54" si="382">ROUND((B54-B42)/B42*100,2)</f>
        <v>1.44</v>
      </c>
      <c r="E54" s="542">
        <f t="shared" ref="E54" si="383">AVERAGE(B52:B54)</f>
        <v>101.55590207639268</v>
      </c>
      <c r="F54" s="359">
        <f t="shared" ref="F54" si="384">E54-E53</f>
        <v>0.39887748924911648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9">
        <f>結果表!M52</f>
        <v>101.18882061876074</v>
      </c>
      <c r="L54" s="527">
        <v>3</v>
      </c>
      <c r="M54" s="262">
        <f t="shared" ref="M54" si="388">B54</f>
        <v>101.92683173124261</v>
      </c>
      <c r="N54" s="220">
        <f t="shared" ref="N54" si="389">J54</f>
        <v>101.18882061876074</v>
      </c>
    </row>
    <row r="55" spans="1:14">
      <c r="A55" s="2240">
        <v>44652</v>
      </c>
      <c r="B55" s="2559">
        <f>結果表!E53</f>
        <v>102.16158022093285</v>
      </c>
      <c r="C55" s="699">
        <f t="shared" ref="C55" si="390">B55-B54</f>
        <v>0.23474848969023299</v>
      </c>
      <c r="D55" s="243">
        <f t="shared" ref="D55" si="391">ROUND((B55-B43)/B43*100,2)</f>
        <v>1.48</v>
      </c>
      <c r="E55" s="542">
        <f t="shared" ref="E55" si="392">AVERAGE(B53:B55)</f>
        <v>101.88997350397217</v>
      </c>
      <c r="F55" s="359">
        <f t="shared" ref="F55" si="393">E55-E54</f>
        <v>0.33407142757948805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9">
        <f>結果表!M53</f>
        <v>101.30486387633064</v>
      </c>
      <c r="L55" s="527">
        <v>4</v>
      </c>
      <c r="M55" s="262">
        <f t="shared" ref="M55" si="397">B55</f>
        <v>102.16158022093285</v>
      </c>
      <c r="N55" s="220">
        <f t="shared" ref="N55" si="398">J55</f>
        <v>101.30486387633064</v>
      </c>
    </row>
    <row r="56" spans="1:14">
      <c r="A56" s="2240">
        <v>44682</v>
      </c>
      <c r="B56" s="2559">
        <f>結果表!E54</f>
        <v>102.26421829055982</v>
      </c>
      <c r="C56" s="699">
        <f t="shared" ref="C56" si="399">B56-B55</f>
        <v>0.10263806962697686</v>
      </c>
      <c r="D56" s="243">
        <f t="shared" ref="D56" si="400">ROUND((B56-B44)/B44*100,2)</f>
        <v>1.54</v>
      </c>
      <c r="E56" s="542">
        <f t="shared" ref="E56" si="401">AVERAGE(B54:B56)</f>
        <v>102.11754341424511</v>
      </c>
      <c r="F56" s="359">
        <f t="shared" ref="F56" si="402">E56-E55</f>
        <v>0.22756991027293338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9">
        <f>結果表!M54</f>
        <v>101.37446985801172</v>
      </c>
      <c r="L56" s="527">
        <v>5</v>
      </c>
      <c r="M56" s="262">
        <f t="shared" ref="M56" si="406">B56</f>
        <v>102.26421829055982</v>
      </c>
      <c r="N56" s="220">
        <f t="shared" ref="N56" si="407">J56</f>
        <v>101.37446985801172</v>
      </c>
    </row>
    <row r="57" spans="1:14">
      <c r="A57" s="2240">
        <v>44713</v>
      </c>
      <c r="B57" s="2559">
        <f>結果表!E55</f>
        <v>102.26649896877582</v>
      </c>
      <c r="C57" s="699">
        <f t="shared" ref="C57:C58" si="408">B57-B56</f>
        <v>2.2806782159960903E-3</v>
      </c>
      <c r="D57" s="243">
        <f t="shared" ref="D57:D58" si="409">ROUND((B57-B45)/B45*100,2)</f>
        <v>1.64</v>
      </c>
      <c r="E57" s="542">
        <f t="shared" ref="E57:E58" si="410">AVERAGE(B55:B57)</f>
        <v>102.23076582675617</v>
      </c>
      <c r="F57" s="359">
        <f t="shared" ref="F57:F58" si="411">E57-E56</f>
        <v>0.11322241251106391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9">
        <f>結果表!M55</f>
        <v>101.43270367262815</v>
      </c>
      <c r="L57" s="527">
        <v>6</v>
      </c>
      <c r="M57" s="262">
        <f t="shared" ref="M57:M58" si="415">B57</f>
        <v>102.26649896877582</v>
      </c>
      <c r="N57" s="220">
        <f t="shared" ref="N57:N58" si="416">J57</f>
        <v>101.43270367262815</v>
      </c>
    </row>
    <row r="58" spans="1:14">
      <c r="A58" s="2240">
        <v>44743</v>
      </c>
      <c r="B58" s="2559">
        <f>結果表!E56</f>
        <v>102.17971666956937</v>
      </c>
      <c r="C58" s="699">
        <f t="shared" si="408"/>
        <v>-8.6782299206447533E-2</v>
      </c>
      <c r="D58" s="243">
        <f t="shared" si="409"/>
        <v>1.76</v>
      </c>
      <c r="E58" s="542">
        <f t="shared" si="410"/>
        <v>102.236811309635</v>
      </c>
      <c r="F58" s="359">
        <f t="shared" si="411"/>
        <v>6.0454828788323312E-3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9">
        <f>結果表!M56</f>
        <v>101.45006443572892</v>
      </c>
      <c r="L58" s="527">
        <v>7</v>
      </c>
      <c r="M58" s="262">
        <f t="shared" si="415"/>
        <v>102.17971666956937</v>
      </c>
      <c r="N58" s="220">
        <f t="shared" si="416"/>
        <v>101.45006443572892</v>
      </c>
    </row>
    <row r="59" spans="1:14">
      <c r="A59" s="2240">
        <v>44774</v>
      </c>
      <c r="B59" s="2559">
        <f>結果表!E57</f>
        <v>101.99634490382891</v>
      </c>
      <c r="C59" s="699">
        <f t="shared" ref="C59" si="417">B59-B58</f>
        <v>-0.18337176574046055</v>
      </c>
      <c r="D59" s="243">
        <f t="shared" ref="D59" si="418">ROUND((B59-B47)/B47*100,2)</f>
        <v>1.82</v>
      </c>
      <c r="E59" s="542">
        <f t="shared" ref="E59" si="419">AVERAGE(B57:B59)</f>
        <v>102.1475201807247</v>
      </c>
      <c r="F59" s="359">
        <f t="shared" ref="F59" si="420">E59-E58</f>
        <v>-8.9291128910303996E-2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9">
        <f>結果表!M57</f>
        <v>101.38959263093783</v>
      </c>
      <c r="L59" s="529">
        <v>8</v>
      </c>
      <c r="M59" s="262">
        <f t="shared" ref="M59" si="424">B59</f>
        <v>101.99634490382891</v>
      </c>
      <c r="N59" s="220">
        <f t="shared" ref="N59" si="425">J59</f>
        <v>101.38959263093783</v>
      </c>
    </row>
    <row r="60" spans="1:14">
      <c r="A60" s="2240">
        <v>44805</v>
      </c>
      <c r="B60" s="2559">
        <f>結果表!E58</f>
        <v>101.69435853598563</v>
      </c>
      <c r="C60" s="699">
        <f t="shared" ref="C60" si="426">B60-B59</f>
        <v>-0.30198636784328414</v>
      </c>
      <c r="D60" s="243">
        <f t="shared" ref="D60" si="427">ROUND((B60-B48)/B48*100,2)</f>
        <v>1.65</v>
      </c>
      <c r="E60" s="542">
        <f t="shared" ref="E60" si="428">AVERAGE(B58:B60)</f>
        <v>101.95680670312795</v>
      </c>
      <c r="F60" s="359">
        <f t="shared" ref="F60" si="429">E60-E59</f>
        <v>-0.19071347759674495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9">
        <f>結果表!M58</f>
        <v>101.2367674690145</v>
      </c>
      <c r="L60" s="529">
        <v>9</v>
      </c>
      <c r="M60" s="262">
        <f t="shared" ref="M60" si="433">B60</f>
        <v>101.69435853598563</v>
      </c>
      <c r="N60" s="220">
        <f t="shared" ref="N60" si="434">J60</f>
        <v>101.2367674690145</v>
      </c>
    </row>
    <row r="61" spans="1:14">
      <c r="A61" s="2240">
        <v>44835</v>
      </c>
      <c r="B61" s="2559">
        <f>結果表!E59</f>
        <v>101.31038961310222</v>
      </c>
      <c r="C61" s="699">
        <f t="shared" ref="C61" si="435">B61-B60</f>
        <v>-0.38396892288341178</v>
      </c>
      <c r="D61" s="243">
        <f t="shared" ref="D61" si="436">ROUND((B61-B49)/B49*100,2)</f>
        <v>1.18</v>
      </c>
      <c r="E61" s="542">
        <f t="shared" ref="E61" si="437">AVERAGE(B59:B61)</f>
        <v>101.66703101763892</v>
      </c>
      <c r="F61" s="359">
        <f t="shared" ref="F61" si="438">E61-E60</f>
        <v>-0.28977568548903321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9">
        <f>結果表!M59</f>
        <v>101.0182738290686</v>
      </c>
      <c r="L61" s="529">
        <v>10</v>
      </c>
      <c r="M61" s="262">
        <f t="shared" ref="M61" si="442">B61</f>
        <v>101.31038961310222</v>
      </c>
      <c r="N61" s="220">
        <f t="shared" ref="N61" si="443">J61</f>
        <v>101.0182738290686</v>
      </c>
    </row>
    <row r="62" spans="1:14">
      <c r="A62" s="2240">
        <v>44866</v>
      </c>
      <c r="B62" s="2559">
        <f>結果表!E60</f>
        <v>100.88199026301552</v>
      </c>
      <c r="C62" s="699">
        <f t="shared" ref="C62" si="444">B62-B61</f>
        <v>-0.42839935008669272</v>
      </c>
      <c r="D62" s="243">
        <f t="shared" ref="D62" si="445">ROUND((B62-B50)/B50*100,2)</f>
        <v>0.5</v>
      </c>
      <c r="E62" s="542">
        <f t="shared" ref="E62" si="446">AVERAGE(B60:B62)</f>
        <v>101.29557947070111</v>
      </c>
      <c r="F62" s="359">
        <f t="shared" ref="F62" si="447">E62-E61</f>
        <v>-0.37145154693780569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9">
        <f>結果表!M60</f>
        <v>100.81748745699178</v>
      </c>
      <c r="L62" s="528">
        <v>11</v>
      </c>
      <c r="M62" s="262">
        <f t="shared" ref="M62" si="451">B62</f>
        <v>100.88199026301552</v>
      </c>
      <c r="N62" s="220">
        <f t="shared" ref="N62" si="452">J62</f>
        <v>100.81748745699178</v>
      </c>
    </row>
    <row r="63" spans="1:14">
      <c r="A63" s="2561">
        <v>44896</v>
      </c>
      <c r="B63" s="2559">
        <f>結果表!E61</f>
        <v>100.40114696653278</v>
      </c>
      <c r="C63" s="930">
        <f t="shared" ref="C63:C64" si="453">B63-B62</f>
        <v>-0.48084329648274604</v>
      </c>
      <c r="D63" s="246">
        <f t="shared" ref="D63:D64" si="454">ROUND((B63-B51)/B51*100,2)</f>
        <v>-0.33</v>
      </c>
      <c r="E63" s="551">
        <f t="shared" ref="E63:E64" si="455">AVERAGE(B61:B63)</f>
        <v>100.86450894755018</v>
      </c>
      <c r="F63" s="544">
        <f t="shared" ref="F63:F64" si="456">E63-E62</f>
        <v>-0.43107052315093597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9">
        <f>結果表!M61</f>
        <v>100.59154745553191</v>
      </c>
      <c r="L63" s="532">
        <v>12</v>
      </c>
      <c r="M63" s="494">
        <f t="shared" ref="M63:M64" si="460">B63</f>
        <v>100.40114696653278</v>
      </c>
      <c r="N63" s="225">
        <f t="shared" ref="N63:N64" si="461">J63</f>
        <v>100.59154745553191</v>
      </c>
    </row>
    <row r="64" spans="1:14">
      <c r="A64" s="2239">
        <v>44927</v>
      </c>
      <c r="B64" s="2558">
        <f>結果表!E62</f>
        <v>99.916686387747134</v>
      </c>
      <c r="C64" s="735">
        <f t="shared" si="453"/>
        <v>-0.48446057878564375</v>
      </c>
      <c r="D64" s="547">
        <f t="shared" si="454"/>
        <v>-1.23</v>
      </c>
      <c r="E64" s="553">
        <f t="shared" si="455"/>
        <v>100.39994120576513</v>
      </c>
      <c r="F64" s="548">
        <f t="shared" si="456"/>
        <v>-0.46456774178504645</v>
      </c>
      <c r="G64" s="554">
        <f t="shared" si="457"/>
        <v>-1</v>
      </c>
      <c r="H64" s="549">
        <f t="shared" si="458"/>
        <v>-3</v>
      </c>
      <c r="I64" s="2554" t="str">
        <f t="shared" si="459"/>
        <v xml:space="preserve">悪化 </v>
      </c>
      <c r="J64" s="2558">
        <f>結果表!M62</f>
        <v>100.31291815350008</v>
      </c>
      <c r="L64" s="530" t="s">
        <v>1211</v>
      </c>
      <c r="M64" s="531">
        <f t="shared" si="460"/>
        <v>99.916686387747134</v>
      </c>
      <c r="N64" s="369">
        <f t="shared" si="461"/>
        <v>100.31291815350008</v>
      </c>
    </row>
    <row r="65" spans="1:14">
      <c r="A65" s="2240">
        <v>44958</v>
      </c>
      <c r="B65" s="2559">
        <f>結果表!E63</f>
        <v>99.553355418270044</v>
      </c>
      <c r="C65" s="699">
        <f t="shared" ref="C65" si="462">B65-B64</f>
        <v>-0.36333096947709009</v>
      </c>
      <c r="D65" s="52">
        <f t="shared" ref="D65" si="463">ROUND((B65-B53)/B53*100,2)</f>
        <v>-2</v>
      </c>
      <c r="E65" s="359">
        <f t="shared" ref="E65" si="464">AVERAGE(B63:B65)</f>
        <v>99.957062924183319</v>
      </c>
      <c r="F65" s="542">
        <f t="shared" ref="F65" si="465">E65-E64</f>
        <v>-0.44287828158181242</v>
      </c>
      <c r="G65" s="361">
        <f t="shared" ref="G65" si="466">IF(F65&lt;0,-1,1)</f>
        <v>-1</v>
      </c>
      <c r="H65" s="360">
        <f t="shared" ref="H65" si="467">SUM(G63:G65)</f>
        <v>-3</v>
      </c>
      <c r="I65" s="2555" t="str">
        <f t="shared" ref="I65" si="468">IF(H65=-3,"悪化 ",IF(H65=3,"改善 "," ---"))</f>
        <v xml:space="preserve">悪化 </v>
      </c>
      <c r="J65" s="2559">
        <f>結果表!M63</f>
        <v>100.15145244403551</v>
      </c>
      <c r="L65" s="527">
        <v>2</v>
      </c>
      <c r="M65" s="262">
        <f t="shared" ref="M65" si="469">B65</f>
        <v>99.553355418270044</v>
      </c>
      <c r="N65" s="220">
        <f t="shared" ref="N65" si="470">J65</f>
        <v>100.15145244403551</v>
      </c>
    </row>
    <row r="66" spans="1:14">
      <c r="A66" s="2240">
        <v>44986</v>
      </c>
      <c r="B66" s="2559">
        <f>結果表!E64</f>
        <v>99.344180063607638</v>
      </c>
      <c r="C66" s="699">
        <f t="shared" ref="C66" si="471">B66-B65</f>
        <v>-0.20917535466240622</v>
      </c>
      <c r="D66" s="52">
        <f t="shared" ref="D66" si="472">ROUND((B66-B54)/B54*100,2)</f>
        <v>-2.5299999999999998</v>
      </c>
      <c r="E66" s="359">
        <f t="shared" ref="E66" si="473">AVERAGE(B64:B66)</f>
        <v>99.604740623208272</v>
      </c>
      <c r="F66" s="542">
        <f t="shared" ref="F66" si="474">E66-E65</f>
        <v>-0.35232230097504669</v>
      </c>
      <c r="G66" s="361">
        <f t="shared" ref="G66" si="475">IF(F66&lt;0,-1,1)</f>
        <v>-1</v>
      </c>
      <c r="H66" s="360">
        <f t="shared" ref="H66" si="476">SUM(G64:G66)</f>
        <v>-3</v>
      </c>
      <c r="I66" s="2555" t="str">
        <f t="shared" ref="I66" si="477">IF(H66=-3,"悪化 ",IF(H66=3,"改善 "," ---"))</f>
        <v xml:space="preserve">悪化 </v>
      </c>
      <c r="J66" s="2559">
        <f>結果表!M64</f>
        <v>100.13558352752527</v>
      </c>
      <c r="L66" s="527">
        <v>3</v>
      </c>
      <c r="M66" s="262">
        <f t="shared" ref="M66" si="478">B66</f>
        <v>99.344180063607638</v>
      </c>
      <c r="N66" s="220">
        <f t="shared" ref="N66" si="479">J66</f>
        <v>100.13558352752527</v>
      </c>
    </row>
    <row r="67" spans="1:14">
      <c r="A67" s="2240">
        <v>45017</v>
      </c>
      <c r="B67" s="2559">
        <f>結果表!E65</f>
        <v>99.272293330240956</v>
      </c>
      <c r="C67" s="699">
        <f t="shared" ref="C67" si="480">B67-B66</f>
        <v>-7.1886733366682165E-2</v>
      </c>
      <c r="D67" s="52">
        <f t="shared" ref="D67" si="481">ROUND((B67-B55)/B55*100,2)</f>
        <v>-2.83</v>
      </c>
      <c r="E67" s="359">
        <f t="shared" ref="E67" si="482">AVERAGE(B65:B67)</f>
        <v>99.389942937372894</v>
      </c>
      <c r="F67" s="542">
        <f t="shared" ref="F67" si="483">E67-E66</f>
        <v>-0.21479768583537862</v>
      </c>
      <c r="G67" s="361">
        <f t="shared" ref="G67" si="484">IF(F67&lt;0,-1,1)</f>
        <v>-1</v>
      </c>
      <c r="H67" s="360">
        <f t="shared" ref="H67" si="485">SUM(G65:G67)</f>
        <v>-3</v>
      </c>
      <c r="I67" s="2555" t="str">
        <f t="shared" ref="I67" si="486">IF(H67=-3,"悪化 ",IF(H67=3,"改善 "," ---"))</f>
        <v xml:space="preserve">悪化 </v>
      </c>
      <c r="J67" s="2559">
        <f>結果表!M65</f>
        <v>100.19495940708802</v>
      </c>
      <c r="L67" s="527">
        <v>4</v>
      </c>
      <c r="M67" s="262">
        <f t="shared" ref="M67" si="487">B67</f>
        <v>99.272293330240956</v>
      </c>
      <c r="N67" s="220">
        <f t="shared" ref="N67" si="488">J67</f>
        <v>100.19495940708802</v>
      </c>
    </row>
    <row r="68" spans="1:14">
      <c r="A68" s="2240">
        <v>45047</v>
      </c>
      <c r="B68" s="2559">
        <f>結果表!E66</f>
        <v>99.327413997432046</v>
      </c>
      <c r="C68" s="699">
        <f t="shared" ref="C68" si="489">B68-B67</f>
        <v>5.5120667191090433E-2</v>
      </c>
      <c r="D68" s="52">
        <f t="shared" ref="D68" si="490">ROUND((B68-B56)/B56*100,2)</f>
        <v>-2.87</v>
      </c>
      <c r="E68" s="359">
        <f t="shared" ref="E68" si="491">AVERAGE(B66:B68)</f>
        <v>99.314629130426894</v>
      </c>
      <c r="F68" s="542">
        <f t="shared" ref="F68" si="492">E68-E67</f>
        <v>-7.5313806945999318E-2</v>
      </c>
      <c r="G68" s="361">
        <f t="shared" ref="G68" si="493">IF(F68&lt;0,-1,1)</f>
        <v>-1</v>
      </c>
      <c r="H68" s="360">
        <f t="shared" ref="H68" si="494">SUM(G66:G68)</f>
        <v>-3</v>
      </c>
      <c r="I68" s="2555" t="str">
        <f t="shared" ref="I68" si="495">IF(H68=-3,"悪化 ",IF(H68=3,"改善 "," ---"))</f>
        <v xml:space="preserve">悪化 </v>
      </c>
      <c r="J68" s="2559">
        <f>結果表!M66</f>
        <v>100.28376945508445</v>
      </c>
      <c r="L68" s="527">
        <v>5</v>
      </c>
      <c r="M68" s="262">
        <f t="shared" ref="M68" si="496">B68</f>
        <v>99.327413997432046</v>
      </c>
      <c r="N68" s="220">
        <f t="shared" ref="N68" si="497">J68</f>
        <v>100.28376945508445</v>
      </c>
    </row>
    <row r="69" spans="1:14">
      <c r="A69" s="2240">
        <v>45078</v>
      </c>
      <c r="B69" s="2559">
        <f>結果表!E67</f>
        <v>99.447419832827578</v>
      </c>
      <c r="C69" s="699">
        <f t="shared" ref="C69" si="498">B69-B68</f>
        <v>0.12000583539553134</v>
      </c>
      <c r="D69" s="52">
        <f t="shared" ref="D69" si="499">ROUND((B69-B57)/B57*100,2)</f>
        <v>-2.76</v>
      </c>
      <c r="E69" s="359">
        <f t="shared" ref="E69" si="500">AVERAGE(B67:B69)</f>
        <v>99.349042386833517</v>
      </c>
      <c r="F69" s="542">
        <f t="shared" ref="F69" si="501">E69-E68</f>
        <v>3.441325640662285E-2</v>
      </c>
      <c r="G69" s="361">
        <f t="shared" ref="G69" si="502">IF(F69&lt;0,-1,1)</f>
        <v>1</v>
      </c>
      <c r="H69" s="360">
        <f t="shared" ref="H69" si="503">SUM(G67:G69)</f>
        <v>-1</v>
      </c>
      <c r="I69" s="2555" t="str">
        <f t="shared" ref="I69" si="504">IF(H69=-3,"悪化 ",IF(H69=3,"改善 "," ---"))</f>
        <v xml:space="preserve"> ---</v>
      </c>
      <c r="J69" s="2559">
        <f>結果表!M67</f>
        <v>100.3244029774187</v>
      </c>
      <c r="L69" s="527">
        <v>6</v>
      </c>
      <c r="M69" s="262">
        <f t="shared" ref="M69" si="505">B69</f>
        <v>99.447419832827578</v>
      </c>
      <c r="N69" s="220">
        <f t="shared" ref="N69" si="506">J69</f>
        <v>100.3244029774187</v>
      </c>
    </row>
    <row r="70" spans="1:14">
      <c r="A70" s="2240">
        <v>45108</v>
      </c>
      <c r="B70" s="2559">
        <f>結果表!E68</f>
        <v>99.605707694414448</v>
      </c>
      <c r="C70" s="699">
        <f t="shared" ref="C70" si="507">B70-B69</f>
        <v>0.1582878615868708</v>
      </c>
      <c r="D70" s="52">
        <f t="shared" ref="D70" si="508">ROUND((B70-B58)/B58*100,2)</f>
        <v>-2.52</v>
      </c>
      <c r="E70" s="359">
        <f t="shared" ref="E70" si="509">AVERAGE(B68:B70)</f>
        <v>99.460180508224695</v>
      </c>
      <c r="F70" s="542">
        <f t="shared" ref="F70" si="510">E70-E69</f>
        <v>0.1111381213911784</v>
      </c>
      <c r="G70" s="361">
        <f t="shared" ref="G70" si="511">IF(F70&lt;0,-1,1)</f>
        <v>1</v>
      </c>
      <c r="H70" s="360">
        <f t="shared" ref="H70" si="512">SUM(G68:G70)</f>
        <v>1</v>
      </c>
      <c r="I70" s="2555" t="str">
        <f t="shared" ref="I70" si="513">IF(H70=-3,"悪化 ",IF(H70=3,"改善 "," ---"))</f>
        <v xml:space="preserve"> ---</v>
      </c>
      <c r="J70" s="2559">
        <f>結果表!M68</f>
        <v>100.29612515843209</v>
      </c>
      <c r="L70" s="527">
        <v>7</v>
      </c>
      <c r="M70" s="262">
        <f t="shared" ref="M70" si="514">B70</f>
        <v>99.605707694414448</v>
      </c>
      <c r="N70" s="220">
        <f t="shared" ref="N70" si="515">J70</f>
        <v>100.29612515843209</v>
      </c>
    </row>
    <row r="71" spans="1:14">
      <c r="A71" s="2240">
        <v>45139</v>
      </c>
      <c r="B71" s="2559">
        <f>結果表!E69</f>
        <v>99.80461758371257</v>
      </c>
      <c r="C71" s="699">
        <f t="shared" ref="C71" si="516">B71-B70</f>
        <v>0.19890988929812181</v>
      </c>
      <c r="D71" s="52">
        <f t="shared" ref="D71" si="517">ROUND((B71-B59)/B59*100,2)</f>
        <v>-2.15</v>
      </c>
      <c r="E71" s="359">
        <f t="shared" ref="E71" si="518">AVERAGE(B69:B71)</f>
        <v>99.619248370318203</v>
      </c>
      <c r="F71" s="542">
        <f t="shared" ref="F71" si="519">E71-E70</f>
        <v>0.15906786209350798</v>
      </c>
      <c r="G71" s="361">
        <f t="shared" ref="G71" si="520">IF(F71&lt;0,-1,1)</f>
        <v>1</v>
      </c>
      <c r="H71" s="360">
        <f t="shared" ref="H71" si="521">SUM(G69:G71)</f>
        <v>3</v>
      </c>
      <c r="I71" s="2555" t="str">
        <f t="shared" ref="I71" si="522">IF(H71=-3,"悪化 ",IF(H71=3,"改善 "," ---"))</f>
        <v xml:space="preserve">改善 </v>
      </c>
      <c r="J71" s="2559">
        <f>結果表!M69</f>
        <v>100.2920688510014</v>
      </c>
      <c r="L71" s="529">
        <v>8</v>
      </c>
      <c r="M71" s="262">
        <f t="shared" ref="M71" si="523">B71</f>
        <v>99.80461758371257</v>
      </c>
      <c r="N71" s="220">
        <f t="shared" ref="N71" si="524">J71</f>
        <v>100.2920688510014</v>
      </c>
    </row>
    <row r="72" spans="1:14">
      <c r="A72" s="2240">
        <v>45170</v>
      </c>
      <c r="B72" s="2559">
        <f>結果表!E70</f>
        <v>99.907518878240268</v>
      </c>
      <c r="C72" s="699">
        <f t="shared" ref="C72" si="525">B72-B71</f>
        <v>0.10290129452769747</v>
      </c>
      <c r="D72" s="52">
        <f t="shared" ref="D72" si="526">ROUND((B72-B60)/B60*100,2)</f>
        <v>-1.76</v>
      </c>
      <c r="E72" s="359">
        <f t="shared" ref="E72" si="527">AVERAGE(B70:B72)</f>
        <v>99.7726147187891</v>
      </c>
      <c r="F72" s="542">
        <f t="shared" ref="F72" si="528">E72-E71</f>
        <v>0.1533663484708967</v>
      </c>
      <c r="G72" s="361">
        <f t="shared" ref="G72" si="529">IF(F72&lt;0,-1,1)</f>
        <v>1</v>
      </c>
      <c r="H72" s="360">
        <f t="shared" ref="H72" si="530">SUM(G70:G72)</f>
        <v>3</v>
      </c>
      <c r="I72" s="2555" t="str">
        <f t="shared" ref="I72" si="531">IF(H72=-3,"悪化 ",IF(H72=3,"改善 "," ---"))</f>
        <v xml:space="preserve">改善 </v>
      </c>
      <c r="J72" s="2559">
        <f>結果表!M70</f>
        <v>100.19418765416999</v>
      </c>
      <c r="L72" s="529">
        <v>9</v>
      </c>
      <c r="M72" s="262">
        <f t="shared" ref="M72" si="532">B72</f>
        <v>99.907518878240268</v>
      </c>
      <c r="N72" s="220">
        <f t="shared" ref="N72" si="533">J72</f>
        <v>100.19418765416999</v>
      </c>
    </row>
    <row r="73" spans="1:14">
      <c r="A73" s="2240">
        <v>45200</v>
      </c>
      <c r="B73" s="2559">
        <f>結果表!E71</f>
        <v>99.882225702739689</v>
      </c>
      <c r="C73" s="699">
        <f t="shared" ref="C73" si="534">B73-B72</f>
        <v>-2.5293175500578968E-2</v>
      </c>
      <c r="D73" s="52">
        <f t="shared" ref="D73" si="535">ROUND((B73-B61)/B61*100,2)</f>
        <v>-1.41</v>
      </c>
      <c r="E73" s="359">
        <f t="shared" ref="E73" si="536">AVERAGE(B71:B73)</f>
        <v>99.864787388230852</v>
      </c>
      <c r="F73" s="542">
        <f t="shared" ref="F73" si="537">E73-E72</f>
        <v>9.2172669441751509E-2</v>
      </c>
      <c r="G73" s="361">
        <f t="shared" ref="G73" si="538">IF(F73&lt;0,-1,1)</f>
        <v>1</v>
      </c>
      <c r="H73" s="360">
        <f t="shared" ref="H73" si="539">SUM(G71:G73)</f>
        <v>3</v>
      </c>
      <c r="I73" s="2555" t="str">
        <f t="shared" ref="I73" si="540">IF(H73=-3,"悪化 ",IF(H73=3,"改善 "," ---"))</f>
        <v xml:space="preserve">改善 </v>
      </c>
      <c r="J73" s="2559">
        <f>結果表!M71</f>
        <v>100.00722177479409</v>
      </c>
      <c r="L73" s="529">
        <v>10</v>
      </c>
      <c r="M73" s="262">
        <f t="shared" ref="M73" si="541">B73</f>
        <v>99.882225702739689</v>
      </c>
      <c r="N73" s="220">
        <f t="shared" ref="N73" si="542">J73</f>
        <v>100.00722177479409</v>
      </c>
    </row>
    <row r="74" spans="1:14">
      <c r="A74" s="2240">
        <v>45231</v>
      </c>
      <c r="B74" s="2559">
        <f>結果表!E72</f>
        <v>99.707579001312013</v>
      </c>
      <c r="C74" s="699">
        <f t="shared" ref="C74" si="543">B74-B73</f>
        <v>-0.17464670142767602</v>
      </c>
      <c r="D74" s="52">
        <f t="shared" ref="D74" si="544">ROUND((B74-B62)/B62*100,2)</f>
        <v>-1.1599999999999999</v>
      </c>
      <c r="E74" s="359">
        <f t="shared" ref="E74" si="545">AVERAGE(B72:B74)</f>
        <v>99.832441194097328</v>
      </c>
      <c r="F74" s="542">
        <f t="shared" ref="F74" si="546">E74-E73</f>
        <v>-3.2346194133523909E-2</v>
      </c>
      <c r="G74" s="361">
        <f t="shared" ref="G74" si="547">IF(F74&lt;0,-1,1)</f>
        <v>-1</v>
      </c>
      <c r="H74" s="360">
        <f t="shared" ref="H74" si="548">SUM(G72:G74)</f>
        <v>1</v>
      </c>
      <c r="I74" s="2555" t="str">
        <f t="shared" ref="I74" si="549">IF(H74=-3,"悪化 ",IF(H74=3,"改善 "," ---"))</f>
        <v xml:space="preserve"> ---</v>
      </c>
      <c r="J74" s="2559">
        <f>結果表!M72</f>
        <v>99.777083119881112</v>
      </c>
      <c r="L74" s="528">
        <v>11</v>
      </c>
      <c r="M74" s="262">
        <f t="shared" ref="M74" si="550">B74</f>
        <v>99.707579001312013</v>
      </c>
      <c r="N74" s="220">
        <f t="shared" ref="N74" si="551">J74</f>
        <v>99.777083119881112</v>
      </c>
    </row>
    <row r="75" spans="1:14">
      <c r="A75" s="2561">
        <v>45261</v>
      </c>
      <c r="B75" s="2560">
        <f>結果表!E73</f>
        <v>99.397088200761829</v>
      </c>
      <c r="C75" s="930">
        <f t="shared" ref="C75:C76" si="552">B75-B74</f>
        <v>-0.31049080055018408</v>
      </c>
      <c r="D75" s="550">
        <f t="shared" ref="D75:D76" si="553">ROUND((B75-B63)/B63*100,2)</f>
        <v>-1</v>
      </c>
      <c r="E75" s="544">
        <f t="shared" ref="E75:E76" si="554">AVERAGE(B73:B75)</f>
        <v>99.662297634937843</v>
      </c>
      <c r="F75" s="551">
        <f t="shared" ref="F75:F76" si="555">E75-E74</f>
        <v>-0.17014355915948443</v>
      </c>
      <c r="G75" s="545">
        <f t="shared" ref="G75:G76" si="556">IF(F75&lt;0,-1,1)</f>
        <v>-1</v>
      </c>
      <c r="H75" s="552">
        <f t="shared" ref="H75:H76" si="557">SUM(G73:G75)</f>
        <v>-1</v>
      </c>
      <c r="I75" s="2557" t="str">
        <f t="shared" ref="I75:I76" si="558">IF(H75=-3,"悪化 ",IF(H75=3,"改善 "," ---"))</f>
        <v xml:space="preserve"> ---</v>
      </c>
      <c r="J75" s="2560">
        <f>結果表!M73</f>
        <v>99.469442369466833</v>
      </c>
      <c r="L75" s="532">
        <v>12</v>
      </c>
      <c r="M75" s="494">
        <f t="shared" ref="M75:M76" si="559">B75</f>
        <v>99.397088200761829</v>
      </c>
      <c r="N75" s="225">
        <f t="shared" ref="N75:N76" si="560">J75</f>
        <v>99.469442369466833</v>
      </c>
    </row>
    <row r="76" spans="1:14">
      <c r="A76" s="2239">
        <v>45292</v>
      </c>
      <c r="B76" s="2559">
        <f>結果表!E74</f>
        <v>99.016641375297482</v>
      </c>
      <c r="C76" s="735">
        <f t="shared" si="552"/>
        <v>-0.38044682546434672</v>
      </c>
      <c r="D76" s="547">
        <f t="shared" si="553"/>
        <v>-0.9</v>
      </c>
      <c r="E76" s="553">
        <f t="shared" si="554"/>
        <v>99.373769525790451</v>
      </c>
      <c r="F76" s="548">
        <f t="shared" si="555"/>
        <v>-0.2885281091473928</v>
      </c>
      <c r="G76" s="554">
        <f t="shared" si="556"/>
        <v>-1</v>
      </c>
      <c r="H76" s="549">
        <f t="shared" si="557"/>
        <v>-3</v>
      </c>
      <c r="I76" s="2554" t="str">
        <f t="shared" si="558"/>
        <v xml:space="preserve">悪化 </v>
      </c>
      <c r="J76" s="2559">
        <f>結果表!M74</f>
        <v>99.11185187799849</v>
      </c>
      <c r="L76" s="530" t="s">
        <v>1255</v>
      </c>
      <c r="M76" s="262">
        <f t="shared" si="559"/>
        <v>99.016641375297482</v>
      </c>
      <c r="N76" s="220">
        <f t="shared" si="560"/>
        <v>99.11185187799849</v>
      </c>
    </row>
    <row r="77" spans="1:14">
      <c r="A77" s="2240">
        <v>45323</v>
      </c>
      <c r="B77" s="2559">
        <f>結果表!E75</f>
        <v>98.773749485717303</v>
      </c>
      <c r="C77" s="699">
        <f t="shared" ref="C77" si="561">B77-B76</f>
        <v>-0.2428918895801786</v>
      </c>
      <c r="D77" s="52">
        <f t="shared" ref="D77" si="562">ROUND((B77-B65)/B65*100,2)</f>
        <v>-0.78</v>
      </c>
      <c r="E77" s="359">
        <f t="shared" ref="E77" si="563">AVERAGE(B75:B77)</f>
        <v>99.062493020592214</v>
      </c>
      <c r="F77" s="542">
        <f t="shared" ref="F77" si="564">E77-E76</f>
        <v>-0.31127650519823646</v>
      </c>
      <c r="G77" s="361">
        <f t="shared" ref="G77" si="565">IF(F77&lt;0,-1,1)</f>
        <v>-1</v>
      </c>
      <c r="H77" s="360">
        <f t="shared" ref="H77" si="566">SUM(G75:G77)</f>
        <v>-3</v>
      </c>
      <c r="I77" s="2555" t="str">
        <f t="shared" ref="I77" si="567">IF(H77=-3,"悪化 ",IF(H77=3,"改善 "," ---"))</f>
        <v xml:space="preserve">悪化 </v>
      </c>
      <c r="J77" s="2559">
        <f>結果表!M75</f>
        <v>98.831893158971795</v>
      </c>
      <c r="L77" s="527">
        <v>2</v>
      </c>
      <c r="M77" s="262">
        <f t="shared" ref="M77" si="568">B77</f>
        <v>98.773749485717303</v>
      </c>
      <c r="N77" s="220">
        <f t="shared" ref="N77" si="569">J77</f>
        <v>98.831893158971795</v>
      </c>
    </row>
    <row r="78" spans="1:14">
      <c r="A78" s="2240">
        <v>45352</v>
      </c>
      <c r="B78" s="2559">
        <f>結果表!E76</f>
        <v>98.802769484080898</v>
      </c>
      <c r="C78" s="699">
        <f t="shared" ref="C78" si="570">B78-B77</f>
        <v>2.9019998363594368E-2</v>
      </c>
      <c r="D78" s="52">
        <f t="shared" ref="D78" si="571">ROUND((B78-B66)/B66*100,2)</f>
        <v>-0.54</v>
      </c>
      <c r="E78" s="359">
        <f t="shared" ref="E78" si="572">AVERAGE(B76:B78)</f>
        <v>98.864386781698556</v>
      </c>
      <c r="F78" s="542">
        <f t="shared" ref="F78" si="573">E78-E77</f>
        <v>-0.19810623889365786</v>
      </c>
      <c r="G78" s="361">
        <f t="shared" ref="G78" si="574">IF(F78&lt;0,-1,1)</f>
        <v>-1</v>
      </c>
      <c r="H78" s="360">
        <f t="shared" ref="H78" si="575">SUM(G76:G78)</f>
        <v>-3</v>
      </c>
      <c r="I78" s="2555" t="str">
        <f t="shared" ref="I78" si="576">IF(H78=-3,"悪化 ",IF(H78=3,"改善 "," ---"))</f>
        <v xml:space="preserve">悪化 </v>
      </c>
      <c r="J78" s="2559">
        <f>結果表!M76</f>
        <v>98.799003473125666</v>
      </c>
      <c r="L78" s="527">
        <v>3</v>
      </c>
      <c r="M78" s="262">
        <f t="shared" ref="M78" si="577">B78</f>
        <v>98.802769484080898</v>
      </c>
      <c r="N78" s="220">
        <f t="shared" ref="N78" si="578">J78</f>
        <v>98.799003473125666</v>
      </c>
    </row>
    <row r="79" spans="1:14">
      <c r="A79" s="2240">
        <v>45383</v>
      </c>
      <c r="B79" s="2559">
        <f>結果表!E77</f>
        <v>99.064464853015636</v>
      </c>
      <c r="C79" s="699">
        <f t="shared" ref="C79" si="579">B79-B78</f>
        <v>0.26169536893473833</v>
      </c>
      <c r="D79" s="52">
        <f t="shared" ref="D79" si="580">ROUND((B79-B67)/B67*100,2)</f>
        <v>-0.21</v>
      </c>
      <c r="E79" s="359">
        <f t="shared" ref="E79" si="581">AVERAGE(B77:B79)</f>
        <v>98.880327940937946</v>
      </c>
      <c r="F79" s="542">
        <f t="shared" ref="F79" si="582">E79-E78</f>
        <v>1.5941159239389435E-2</v>
      </c>
      <c r="G79" s="361">
        <f t="shared" ref="G79" si="583">IF(F79&lt;0,-1,1)</f>
        <v>1</v>
      </c>
      <c r="H79" s="360">
        <f t="shared" ref="H79" si="584">SUM(G77:G79)</f>
        <v>-1</v>
      </c>
      <c r="I79" s="2555" t="str">
        <f t="shared" ref="I79" si="585">IF(H79=-3,"悪化 ",IF(H79=3,"改善 "," ---"))</f>
        <v xml:space="preserve"> ---</v>
      </c>
      <c r="J79" s="2559">
        <f>結果表!M77</f>
        <v>98.937232184316713</v>
      </c>
      <c r="L79" s="527">
        <v>4</v>
      </c>
      <c r="M79" s="262">
        <f t="shared" ref="M79" si="586">B79</f>
        <v>99.064464853015636</v>
      </c>
      <c r="N79" s="220">
        <f t="shared" ref="N79" si="587">J79</f>
        <v>98.937232184316713</v>
      </c>
    </row>
    <row r="80" spans="1:14">
      <c r="A80" s="2240">
        <v>45413</v>
      </c>
      <c r="B80" s="2559">
        <f>結果表!E78</f>
        <v>99.400953758649763</v>
      </c>
      <c r="C80" s="699">
        <f t="shared" ref="C80" si="588">B80-B79</f>
        <v>0.33648890563412692</v>
      </c>
      <c r="D80" s="52">
        <f t="shared" ref="D80" si="589">ROUND((B80-B68)/B68*100,2)</f>
        <v>7.0000000000000007E-2</v>
      </c>
      <c r="E80" s="359">
        <f t="shared" ref="E80" si="590">AVERAGE(B78:B80)</f>
        <v>99.089396031915427</v>
      </c>
      <c r="F80" s="542">
        <f t="shared" ref="F80" si="591">E80-E79</f>
        <v>0.2090680909774818</v>
      </c>
      <c r="G80" s="361">
        <f t="shared" ref="G80" si="592">IF(F80&lt;0,-1,1)</f>
        <v>1</v>
      </c>
      <c r="H80" s="360">
        <f t="shared" ref="H80" si="593">SUM(G78:G80)</f>
        <v>1</v>
      </c>
      <c r="I80" s="2555" t="str">
        <f t="shared" ref="I80" si="594">IF(H80=-3,"悪化 ",IF(H80=3,"改善 "," ---"))</f>
        <v xml:space="preserve"> ---</v>
      </c>
      <c r="J80" s="2559">
        <f>結果表!M78</f>
        <v>99.087135813524412</v>
      </c>
      <c r="L80" s="527">
        <v>5</v>
      </c>
      <c r="M80" s="262">
        <f t="shared" ref="M80" si="595">B80</f>
        <v>99.400953758649763</v>
      </c>
      <c r="N80" s="220">
        <f t="shared" ref="N80" si="596">J80</f>
        <v>99.087135813524412</v>
      </c>
    </row>
    <row r="81" spans="1:14">
      <c r="A81" s="2240">
        <v>45444</v>
      </c>
      <c r="B81" s="2559">
        <f>結果表!E79</f>
        <v>99.699879911121101</v>
      </c>
      <c r="C81" s="699">
        <f t="shared" ref="C81" si="597">B81-B80</f>
        <v>0.29892615247133847</v>
      </c>
      <c r="D81" s="52">
        <f t="shared" ref="D81" si="598">ROUND((B81-B69)/B69*100,2)</f>
        <v>0.25</v>
      </c>
      <c r="E81" s="359">
        <f t="shared" ref="E81" si="599">AVERAGE(B79:B81)</f>
        <v>99.388432840928829</v>
      </c>
      <c r="F81" s="542">
        <f t="shared" ref="F81" si="600">E81-E80</f>
        <v>0.29903680901340124</v>
      </c>
      <c r="G81" s="361">
        <f t="shared" ref="G81" si="601">IF(F81&lt;0,-1,1)</f>
        <v>1</v>
      </c>
      <c r="H81" s="360">
        <f t="shared" ref="H81" si="602">SUM(G79:G81)</f>
        <v>3</v>
      </c>
      <c r="I81" s="2555" t="str">
        <f t="shared" ref="I81" si="603">IF(H81=-3,"悪化 ",IF(H81=3,"改善 "," ---"))</f>
        <v xml:space="preserve">改善 </v>
      </c>
      <c r="J81" s="2559">
        <f>結果表!M79</f>
        <v>99.277637064715961</v>
      </c>
      <c r="L81" s="527">
        <v>6</v>
      </c>
      <c r="M81" s="262">
        <f t="shared" ref="M81" si="604">B81</f>
        <v>99.699879911121101</v>
      </c>
      <c r="N81" s="220">
        <f t="shared" ref="N81" si="605">J81</f>
        <v>99.277637064715961</v>
      </c>
    </row>
    <row r="82" spans="1:14">
      <c r="A82" s="2240">
        <v>45474</v>
      </c>
      <c r="B82" s="2559">
        <f>結果表!E80</f>
        <v>99.981948187769262</v>
      </c>
      <c r="C82" s="699">
        <f t="shared" ref="C82" si="606">B82-B81</f>
        <v>0.28206827664816103</v>
      </c>
      <c r="D82" s="52">
        <f t="shared" ref="D82" si="607">ROUND((B82-B70)/B70*100,2)</f>
        <v>0.38</v>
      </c>
      <c r="E82" s="359">
        <f t="shared" ref="E82" si="608">AVERAGE(B80:B82)</f>
        <v>99.694260619180042</v>
      </c>
      <c r="F82" s="542">
        <f t="shared" ref="F82" si="609">E82-E81</f>
        <v>0.30582777825121354</v>
      </c>
      <c r="G82" s="361">
        <f t="shared" ref="G82" si="610">IF(F82&lt;0,-1,1)</f>
        <v>1</v>
      </c>
      <c r="H82" s="360">
        <f t="shared" ref="H82" si="611">SUM(G80:G82)</f>
        <v>3</v>
      </c>
      <c r="I82" s="2555" t="str">
        <f t="shared" ref="I82" si="612">IF(H82=-3,"悪化 ",IF(H82=3,"改善 "," ---"))</f>
        <v xml:space="preserve">改善 </v>
      </c>
      <c r="J82" s="2559">
        <f>結果表!M80</f>
        <v>99.549253427986855</v>
      </c>
      <c r="L82" s="527">
        <v>7</v>
      </c>
      <c r="M82" s="262">
        <f t="shared" ref="M82" si="613">B82</f>
        <v>99.981948187769262</v>
      </c>
      <c r="N82" s="220">
        <f t="shared" ref="N82" si="614">J82</f>
        <v>99.549253427986855</v>
      </c>
    </row>
    <row r="83" spans="1:14">
      <c r="A83" s="2240">
        <v>45505</v>
      </c>
      <c r="B83" s="2559">
        <f>結果表!E81</f>
        <v>100.15023044956452</v>
      </c>
      <c r="C83" s="699">
        <f t="shared" ref="C83" si="615">B83-B82</f>
        <v>0.16828226179525529</v>
      </c>
      <c r="D83" s="52">
        <f t="shared" ref="D83" si="616">ROUND((B83-B71)/B71*100,2)</f>
        <v>0.35</v>
      </c>
      <c r="E83" s="359">
        <f t="shared" ref="E83" si="617">AVERAGE(B81:B83)</f>
        <v>99.944019516151627</v>
      </c>
      <c r="F83" s="542">
        <f t="shared" ref="F83" si="618">E83-E82</f>
        <v>0.24975889697158493</v>
      </c>
      <c r="G83" s="361">
        <f t="shared" ref="G83" si="619">IF(F83&lt;0,-1,1)</f>
        <v>1</v>
      </c>
      <c r="H83" s="360">
        <f t="shared" ref="H83" si="620">SUM(G81:G83)</f>
        <v>3</v>
      </c>
      <c r="I83" s="2555" t="str">
        <f t="shared" ref="I83" si="621">IF(H83=-3,"悪化 ",IF(H83=3,"改善 "," ---"))</f>
        <v xml:space="preserve">改善 </v>
      </c>
      <c r="J83" s="2559">
        <f>結果表!M81</f>
        <v>99.851510869105184</v>
      </c>
      <c r="L83" s="529">
        <v>8</v>
      </c>
      <c r="M83" s="262">
        <f t="shared" ref="M83" si="622">B83</f>
        <v>100.15023044956452</v>
      </c>
      <c r="N83" s="220">
        <f t="shared" ref="N83" si="623">J83</f>
        <v>99.851510869105184</v>
      </c>
    </row>
    <row r="84" spans="1:14">
      <c r="A84" s="2240">
        <v>45536</v>
      </c>
      <c r="B84" s="2559">
        <f>結果表!E82</f>
        <v>100.31740234711653</v>
      </c>
      <c r="C84" s="699">
        <f t="shared" ref="C84" si="624">B84-B83</f>
        <v>0.16717189755200934</v>
      </c>
      <c r="D84" s="52">
        <f t="shared" ref="D84" si="625">ROUND((B84-B72)/B72*100,2)</f>
        <v>0.41</v>
      </c>
      <c r="E84" s="359">
        <f t="shared" ref="E84" si="626">AVERAGE(B82:B84)</f>
        <v>100.1498603281501</v>
      </c>
      <c r="F84" s="542">
        <f t="shared" ref="F84" si="627">E84-E83</f>
        <v>0.20584081199847049</v>
      </c>
      <c r="G84" s="361">
        <f t="shared" ref="G84" si="628">IF(F84&lt;0,-1,1)</f>
        <v>1</v>
      </c>
      <c r="H84" s="360">
        <f t="shared" ref="H84" si="629">SUM(G82:G84)</f>
        <v>3</v>
      </c>
      <c r="I84" s="2555" t="str">
        <f t="shared" ref="I84" si="630">IF(H84=-3,"悪化 ",IF(H84=3,"改善 "," ---"))</f>
        <v xml:space="preserve">改善 </v>
      </c>
      <c r="J84" s="2559">
        <f>結果表!M82</f>
        <v>100.24864799677312</v>
      </c>
      <c r="L84" s="529">
        <v>9</v>
      </c>
      <c r="M84" s="262">
        <f t="shared" ref="M84" si="631">B84</f>
        <v>100.31740234711653</v>
      </c>
      <c r="N84" s="220">
        <f t="shared" ref="N84" si="632">J84</f>
        <v>100.24864799677312</v>
      </c>
    </row>
    <row r="85" spans="1:14">
      <c r="A85" s="2240">
        <v>45566</v>
      </c>
      <c r="B85" s="2559">
        <f>結果表!E83</f>
        <v>100.49585083689028</v>
      </c>
      <c r="C85" s="699">
        <f t="shared" ref="C85" si="633">B85-B84</f>
        <v>0.17844848977375705</v>
      </c>
      <c r="D85" s="52">
        <f t="shared" ref="D85" si="634">ROUND((B85-B73)/B73*100,2)</f>
        <v>0.61</v>
      </c>
      <c r="E85" s="359">
        <f t="shared" ref="E85" si="635">AVERAGE(B83:B85)</f>
        <v>100.32116121119044</v>
      </c>
      <c r="F85" s="542">
        <f t="shared" ref="F85" si="636">E85-E84</f>
        <v>0.1713008830403453</v>
      </c>
      <c r="G85" s="361">
        <f t="shared" ref="G85" si="637">IF(F85&lt;0,-1,1)</f>
        <v>1</v>
      </c>
      <c r="H85" s="360">
        <f t="shared" ref="H85" si="638">SUM(G83:G85)</f>
        <v>3</v>
      </c>
      <c r="I85" s="2555" t="str">
        <f t="shared" ref="I85" si="639">IF(H85=-3,"悪化 ",IF(H85=3,"改善 "," ---"))</f>
        <v xml:space="preserve">改善 </v>
      </c>
      <c r="J85" s="2559">
        <f>結果表!M83</f>
        <v>100.72508104137921</v>
      </c>
      <c r="L85" s="529">
        <v>10</v>
      </c>
      <c r="M85" s="262">
        <f t="shared" ref="M85" si="640">B85</f>
        <v>100.49585083689028</v>
      </c>
      <c r="N85" s="220">
        <f t="shared" ref="N85" si="641">J85</f>
        <v>100.72508104137921</v>
      </c>
    </row>
    <row r="86" spans="1:14">
      <c r="A86" s="2240">
        <v>45597</v>
      </c>
      <c r="B86" s="2559">
        <f>結果表!E84</f>
        <v>100.54839287575591</v>
      </c>
      <c r="C86" s="699">
        <f t="shared" ref="C86" si="642">B86-B85</f>
        <v>5.2542038865624363E-2</v>
      </c>
      <c r="D86" s="52">
        <f t="shared" ref="D86" si="643">ROUND((B86-B74)/B74*100,2)</f>
        <v>0.84</v>
      </c>
      <c r="E86" s="359">
        <f t="shared" ref="E86" si="644">AVERAGE(B84:B86)</f>
        <v>100.45388201992091</v>
      </c>
      <c r="F86" s="542">
        <f t="shared" ref="F86" si="645">E86-E85</f>
        <v>0.13272080873046832</v>
      </c>
      <c r="G86" s="361">
        <f t="shared" ref="G86" si="646">IF(F86&lt;0,-1,1)</f>
        <v>1</v>
      </c>
      <c r="H86" s="360">
        <f t="shared" ref="H86" si="647">SUM(G84:G86)</f>
        <v>3</v>
      </c>
      <c r="I86" s="2555" t="str">
        <f t="shared" ref="I86" si="648">IF(H86=-3,"悪化 ",IF(H86=3,"改善 "," ---"))</f>
        <v xml:space="preserve">改善 </v>
      </c>
      <c r="J86" s="2559">
        <f>結果表!M84</f>
        <v>101.0146248694829</v>
      </c>
      <c r="L86" s="528">
        <v>11</v>
      </c>
      <c r="M86" s="262">
        <f t="shared" ref="M86" si="649">B86</f>
        <v>100.54839287575591</v>
      </c>
      <c r="N86" s="220">
        <f t="shared" ref="N86" si="650">J86</f>
        <v>101.0146248694829</v>
      </c>
    </row>
    <row r="87" spans="1:14">
      <c r="A87" s="2561">
        <v>45627</v>
      </c>
      <c r="B87" s="2559">
        <f>結果表!E85</f>
        <v>100.49002718132637</v>
      </c>
      <c r="C87" s="699">
        <f t="shared" ref="C87" si="651">B87-B86</f>
        <v>-5.8365694429539872E-2</v>
      </c>
      <c r="D87" s="52">
        <f t="shared" ref="D87" si="652">ROUND((B87-B75)/B75*100,2)</f>
        <v>1.1000000000000001</v>
      </c>
      <c r="E87" s="359">
        <f t="shared" ref="E87" si="653">AVERAGE(B85:B87)</f>
        <v>100.51142363132419</v>
      </c>
      <c r="F87" s="542">
        <f t="shared" ref="F87" si="654">E87-E86</f>
        <v>5.7541611403280513E-2</v>
      </c>
      <c r="G87" s="361">
        <f t="shared" ref="G87" si="655">IF(F87&lt;0,-1,1)</f>
        <v>1</v>
      </c>
      <c r="H87" s="360">
        <f t="shared" ref="H87" si="656">SUM(G85:G87)</f>
        <v>3</v>
      </c>
      <c r="I87" s="2555" t="str">
        <f t="shared" ref="I87" si="657">IF(H87=-3,"悪化 ",IF(H87=3,"改善 "," ---"))</f>
        <v xml:space="preserve">改善 </v>
      </c>
      <c r="J87" s="2559">
        <f>結果表!M85</f>
        <v>101.14557235892033</v>
      </c>
      <c r="L87" s="532">
        <v>12</v>
      </c>
      <c r="M87" s="494">
        <f t="shared" ref="M87" si="658">B87</f>
        <v>100.49002718132637</v>
      </c>
      <c r="N87" s="225">
        <f t="shared" ref="N87" si="659">J87</f>
        <v>101.14557235892033</v>
      </c>
    </row>
    <row r="88" spans="1:14">
      <c r="A88" s="2239">
        <v>45658</v>
      </c>
      <c r="B88" s="2865">
        <f>結果表!E86</f>
        <v>100.33066667975307</v>
      </c>
      <c r="C88" s="245">
        <f t="shared" ref="C88" si="660">B88-B87</f>
        <v>-0.15936050157330328</v>
      </c>
      <c r="D88" s="547">
        <f t="shared" ref="D88" si="661">ROUND((B88-B76)/B76*100,2)</f>
        <v>1.33</v>
      </c>
      <c r="E88" s="553">
        <f t="shared" ref="E88" si="662">AVERAGE(B86:B88)</f>
        <v>100.45636224561179</v>
      </c>
      <c r="F88" s="548">
        <f t="shared" ref="F88" si="663">E88-E87</f>
        <v>-5.5061385712406263E-2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67">
        <f>結果表!M86</f>
        <v>101.18693163853141</v>
      </c>
      <c r="L88" s="530" t="s">
        <v>1464</v>
      </c>
      <c r="M88" s="2869">
        <f t="shared" ref="M88" si="667">B88</f>
        <v>100.33066667975307</v>
      </c>
      <c r="N88" s="220">
        <f t="shared" ref="N88" si="668">J88</f>
        <v>101.18693163853141</v>
      </c>
    </row>
    <row r="89" spans="1:14">
      <c r="A89" s="2240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L89" s="527">
        <v>2</v>
      </c>
      <c r="M89" s="2869"/>
      <c r="N89" s="220"/>
    </row>
    <row r="90" spans="1:14">
      <c r="A90" s="2240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L90" s="527">
        <v>3</v>
      </c>
      <c r="M90" s="262"/>
      <c r="N90" s="220"/>
    </row>
    <row r="91" spans="1:14">
      <c r="A91" s="2240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L91" s="527">
        <v>4</v>
      </c>
      <c r="M91" s="262"/>
      <c r="N91" s="220"/>
    </row>
    <row r="92" spans="1:14">
      <c r="A92" s="2240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L92" s="527">
        <v>5</v>
      </c>
      <c r="M92" s="262"/>
      <c r="N92" s="220"/>
    </row>
    <row r="93" spans="1:14">
      <c r="A93" s="2240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L93" s="527">
        <v>6</v>
      </c>
      <c r="M93" s="262"/>
      <c r="N93" s="220"/>
    </row>
    <row r="94" spans="1:14">
      <c r="A94" s="2240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L94" s="527">
        <v>7</v>
      </c>
      <c r="M94" s="262"/>
      <c r="N94" s="220"/>
    </row>
    <row r="95" spans="1:14">
      <c r="A95" s="2240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L95" s="529">
        <v>8</v>
      </c>
      <c r="M95" s="262"/>
      <c r="N95" s="220"/>
    </row>
    <row r="96" spans="1:14">
      <c r="A96" s="2240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L96" s="529">
        <v>9</v>
      </c>
      <c r="M96" s="262"/>
      <c r="N96" s="220"/>
    </row>
    <row r="97" spans="1:14">
      <c r="A97" s="2240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L97" s="529">
        <v>10</v>
      </c>
      <c r="M97" s="262"/>
      <c r="N97" s="220"/>
    </row>
    <row r="98" spans="1:14">
      <c r="A98" s="2240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L98" s="528">
        <v>11</v>
      </c>
      <c r="M98" s="262"/>
      <c r="N98" s="220"/>
    </row>
    <row r="99" spans="1:14">
      <c r="A99" s="256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21" t="s">
        <v>464</v>
      </c>
      <c r="H46" s="2722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21" t="s">
        <v>271</v>
      </c>
      <c r="H51" s="2722"/>
      <c r="I51" s="38"/>
      <c r="J51" s="38"/>
    </row>
    <row r="52" spans="1:16">
      <c r="A52" s="38" t="s">
        <v>915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6" t="s">
        <v>472</v>
      </c>
      <c r="B2" s="2564" t="s">
        <v>497</v>
      </c>
      <c r="C2" s="2563"/>
      <c r="D2" s="2563"/>
      <c r="E2" s="2564"/>
      <c r="F2" s="2564"/>
      <c r="G2" s="2564"/>
      <c r="H2" s="2564"/>
      <c r="I2" s="2565"/>
      <c r="J2" s="2565" t="s">
        <v>498</v>
      </c>
    </row>
    <row r="3" spans="1:14" ht="26">
      <c r="A3" s="2571"/>
      <c r="B3" s="310"/>
      <c r="C3" s="2568" t="s">
        <v>265</v>
      </c>
      <c r="D3" s="2567" t="s">
        <v>267</v>
      </c>
      <c r="E3" s="2569" t="s">
        <v>487</v>
      </c>
      <c r="F3" s="2570" t="s">
        <v>492</v>
      </c>
      <c r="G3" s="2723" t="s">
        <v>65</v>
      </c>
      <c r="H3" s="2834"/>
      <c r="I3" s="2724"/>
      <c r="J3" s="2591"/>
      <c r="L3" s="526" t="s">
        <v>352</v>
      </c>
      <c r="M3" s="526" t="s">
        <v>703</v>
      </c>
      <c r="N3" s="526" t="s">
        <v>704</v>
      </c>
    </row>
    <row r="4" spans="1:14">
      <c r="A4" s="2239">
        <v>43101</v>
      </c>
      <c r="B4" s="2558">
        <f>結果表!F2</f>
        <v>98.937265034547096</v>
      </c>
      <c r="C4" s="735"/>
      <c r="D4" s="547"/>
      <c r="E4" s="553">
        <f>AVERAGE(B4:B4)</f>
        <v>98.937265034547096</v>
      </c>
      <c r="F4" s="548"/>
      <c r="G4" s="554"/>
      <c r="H4" s="549"/>
      <c r="I4" s="2554"/>
      <c r="J4" s="2558">
        <f>結果表!N2</f>
        <v>98.818046003132437</v>
      </c>
      <c r="L4" s="527" t="s">
        <v>713</v>
      </c>
      <c r="M4" s="262">
        <f t="shared" ref="M4:M7" si="0">B4</f>
        <v>98.937265034547096</v>
      </c>
      <c r="N4" s="220">
        <f t="shared" ref="N4:N7" si="1">J4</f>
        <v>98.818046003132437</v>
      </c>
    </row>
    <row r="5" spans="1:14">
      <c r="A5" s="2240">
        <v>43132</v>
      </c>
      <c r="B5" s="2559">
        <f>結果表!F3</f>
        <v>99.253378609879746</v>
      </c>
      <c r="C5" s="699">
        <f t="shared" ref="C5" si="2">B5-B4</f>
        <v>0.3161135753326505</v>
      </c>
      <c r="D5" s="52"/>
      <c r="E5" s="359">
        <f>AVERAGE(B4:B5)</f>
        <v>99.095321822213421</v>
      </c>
      <c r="F5" s="542">
        <f t="shared" ref="F5" si="3">E5-E4</f>
        <v>0.15805678766632525</v>
      </c>
      <c r="G5" s="361">
        <f t="shared" ref="G5" si="4">IF(F5&lt;0,-1,1)</f>
        <v>1</v>
      </c>
      <c r="H5" s="360"/>
      <c r="I5" s="2555"/>
      <c r="J5" s="2559">
        <f>結果表!N3</f>
        <v>99.216952808894959</v>
      </c>
      <c r="L5" s="527">
        <v>2</v>
      </c>
      <c r="M5" s="262">
        <f t="shared" si="0"/>
        <v>99.253378609879746</v>
      </c>
      <c r="N5" s="220">
        <f t="shared" si="1"/>
        <v>99.216952808894959</v>
      </c>
    </row>
    <row r="6" spans="1:14">
      <c r="A6" s="2240">
        <v>43160</v>
      </c>
      <c r="B6" s="2559">
        <f>結果表!F4</f>
        <v>99.552946565852423</v>
      </c>
      <c r="C6" s="699">
        <f t="shared" ref="C6" si="5">B6-B5</f>
        <v>0.29956795597267671</v>
      </c>
      <c r="D6" s="52"/>
      <c r="E6" s="359">
        <f t="shared" ref="E6" si="6">AVERAGE(B4:B6)</f>
        <v>99.247863403426422</v>
      </c>
      <c r="F6" s="542">
        <f t="shared" ref="F6" si="7">E6-E5</f>
        <v>0.15254158121300065</v>
      </c>
      <c r="G6" s="361">
        <f t="shared" ref="G6" si="8">IF(F6&lt;0,-1,1)</f>
        <v>1</v>
      </c>
      <c r="H6" s="360"/>
      <c r="I6" s="2555"/>
      <c r="J6" s="2559">
        <f>結果表!N4</f>
        <v>99.612771193863423</v>
      </c>
      <c r="L6" s="527">
        <v>3</v>
      </c>
      <c r="M6" s="262">
        <f t="shared" si="0"/>
        <v>99.552946565852423</v>
      </c>
      <c r="N6" s="220">
        <f t="shared" si="1"/>
        <v>99.612771193863423</v>
      </c>
    </row>
    <row r="7" spans="1:14">
      <c r="A7" s="2240">
        <v>43191</v>
      </c>
      <c r="B7" s="2559">
        <f>結果表!F5</f>
        <v>99.820777600158095</v>
      </c>
      <c r="C7" s="699">
        <f t="shared" ref="C7" si="9">B7-B6</f>
        <v>0.26783103430567223</v>
      </c>
      <c r="D7" s="52"/>
      <c r="E7" s="359">
        <f t="shared" ref="E7" si="10">AVERAGE(B5:B7)</f>
        <v>99.542367591963441</v>
      </c>
      <c r="F7" s="542">
        <f t="shared" ref="F7" si="11">E7-E6</f>
        <v>0.29450418853701876</v>
      </c>
      <c r="G7" s="361">
        <f t="shared" ref="G7" si="12">IF(F7&lt;0,-1,1)</f>
        <v>1</v>
      </c>
      <c r="H7" s="360">
        <f t="shared" ref="H7" si="13">SUM(G5:G7)</f>
        <v>3</v>
      </c>
      <c r="I7" s="2555" t="str">
        <f t="shared" ref="I7" si="14">IF(H7=-3,"悪化 ",IF(H7=3,"改善 "," ---"))</f>
        <v xml:space="preserve">改善 </v>
      </c>
      <c r="J7" s="2559">
        <f>結果表!N5</f>
        <v>99.974526716749224</v>
      </c>
      <c r="L7" s="527">
        <v>4</v>
      </c>
      <c r="M7" s="262">
        <f t="shared" si="0"/>
        <v>99.820777600158095</v>
      </c>
      <c r="N7" s="220">
        <f t="shared" si="1"/>
        <v>99.974526716749224</v>
      </c>
    </row>
    <row r="8" spans="1:14">
      <c r="A8" s="2240">
        <v>43221</v>
      </c>
      <c r="B8" s="2559">
        <f>結果表!F6</f>
        <v>100.05128876843266</v>
      </c>
      <c r="C8" s="699">
        <f t="shared" ref="C8" si="15">B8-B7</f>
        <v>0.23051116827456042</v>
      </c>
      <c r="D8" s="52"/>
      <c r="E8" s="359">
        <f t="shared" ref="E8" si="16">AVERAGE(B6:B8)</f>
        <v>99.808337644814387</v>
      </c>
      <c r="F8" s="542">
        <f t="shared" ref="F8" si="17">E8-E7</f>
        <v>0.2659700528509461</v>
      </c>
      <c r="G8" s="361">
        <f t="shared" ref="G8" si="18">IF(F8&lt;0,-1,1)</f>
        <v>1</v>
      </c>
      <c r="H8" s="360">
        <f t="shared" ref="H8" si="19">SUM(G6:G8)</f>
        <v>3</v>
      </c>
      <c r="I8" s="2555" t="str">
        <f t="shared" ref="I8" si="20">IF(H8=-3,"悪化 ",IF(H8=3,"改善 "," ---"))</f>
        <v xml:space="preserve">改善 </v>
      </c>
      <c r="J8" s="2559">
        <f>結果表!N6</f>
        <v>100.29054184792274</v>
      </c>
      <c r="L8" s="527">
        <v>5</v>
      </c>
      <c r="M8" s="262">
        <f t="shared" ref="M8:M16" si="21">B8</f>
        <v>100.05128876843266</v>
      </c>
      <c r="N8" s="220">
        <f t="shared" ref="N8:N16" si="22">J8</f>
        <v>100.29054184792274</v>
      </c>
    </row>
    <row r="9" spans="1:14">
      <c r="A9" s="2240">
        <v>43252</v>
      </c>
      <c r="B9" s="2559">
        <f>結果表!F7</f>
        <v>100.19143701095601</v>
      </c>
      <c r="C9" s="699">
        <f t="shared" ref="C9" si="23">B9-B8</f>
        <v>0.14014824252335245</v>
      </c>
      <c r="D9" s="52"/>
      <c r="E9" s="359">
        <f t="shared" ref="E9" si="24">AVERAGE(B7:B9)</f>
        <v>100.02116779318226</v>
      </c>
      <c r="F9" s="542">
        <f t="shared" ref="F9" si="25">E9-E8</f>
        <v>0.21283014836787117</v>
      </c>
      <c r="G9" s="361">
        <f t="shared" ref="G9" si="26">IF(F9&lt;0,-1,1)</f>
        <v>1</v>
      </c>
      <c r="H9" s="360">
        <f t="shared" ref="H9" si="27">SUM(G7:G9)</f>
        <v>3</v>
      </c>
      <c r="I9" s="2555" t="str">
        <f t="shared" ref="I9" si="28">IF(H9=-3,"悪化 ",IF(H9=3,"改善 "," ---"))</f>
        <v xml:space="preserve">改善 </v>
      </c>
      <c r="J9" s="2559">
        <f>結果表!N7</f>
        <v>100.55729612981709</v>
      </c>
      <c r="L9" s="527">
        <v>6</v>
      </c>
      <c r="M9" s="262">
        <f t="shared" si="21"/>
        <v>100.19143701095601</v>
      </c>
      <c r="N9" s="220">
        <f t="shared" si="22"/>
        <v>100.55729612981709</v>
      </c>
    </row>
    <row r="10" spans="1:14">
      <c r="A10" s="2240">
        <v>43282</v>
      </c>
      <c r="B10" s="2559">
        <f>結果表!F8</f>
        <v>100.32455009157833</v>
      </c>
      <c r="C10" s="699">
        <f t="shared" ref="C10" si="29">B10-B9</f>
        <v>0.13311308062232285</v>
      </c>
      <c r="D10" s="52"/>
      <c r="E10" s="359">
        <f t="shared" ref="E10" si="30">AVERAGE(B8:B10)</f>
        <v>100.18909195698899</v>
      </c>
      <c r="F10" s="542">
        <f t="shared" ref="F10" si="31">E10-E9</f>
        <v>0.16792416380673103</v>
      </c>
      <c r="G10" s="361">
        <f t="shared" ref="G10" si="32">IF(F10&lt;0,-1,1)</f>
        <v>1</v>
      </c>
      <c r="H10" s="360">
        <f t="shared" ref="H10" si="33">SUM(G8:G10)</f>
        <v>3</v>
      </c>
      <c r="I10" s="2555" t="str">
        <f t="shared" ref="I10" si="34">IF(H10=-3,"悪化 ",IF(H10=3,"改善 "," ---"))</f>
        <v xml:space="preserve">改善 </v>
      </c>
      <c r="J10" s="2559">
        <f>結果表!N8</f>
        <v>100.79373601675216</v>
      </c>
      <c r="L10" s="527">
        <v>7</v>
      </c>
      <c r="M10" s="262">
        <f t="shared" si="21"/>
        <v>100.32455009157833</v>
      </c>
      <c r="N10" s="220">
        <f t="shared" si="22"/>
        <v>100.79373601675216</v>
      </c>
    </row>
    <row r="11" spans="1:14">
      <c r="A11" s="2240">
        <v>43313</v>
      </c>
      <c r="B11" s="2559">
        <f>結果表!F9</f>
        <v>100.45331072625807</v>
      </c>
      <c r="C11" s="699">
        <f t="shared" ref="C11" si="35">B11-B10</f>
        <v>0.12876063467973609</v>
      </c>
      <c r="D11" s="52"/>
      <c r="E11" s="359">
        <f t="shared" ref="E11" si="36">AVERAGE(B9:B11)</f>
        <v>100.32309927626413</v>
      </c>
      <c r="F11" s="542">
        <f t="shared" ref="F11" si="37">E11-E10</f>
        <v>0.13400731927514187</v>
      </c>
      <c r="G11" s="361">
        <f t="shared" ref="G11" si="38">IF(F11&lt;0,-1,1)</f>
        <v>1</v>
      </c>
      <c r="H11" s="360">
        <f t="shared" ref="H11" si="39">SUM(G9:G11)</f>
        <v>3</v>
      </c>
      <c r="I11" s="2555" t="str">
        <f t="shared" ref="I11" si="40">IF(H11=-3,"悪化 ",IF(H11=3,"改善 "," ---"))</f>
        <v xml:space="preserve">改善 </v>
      </c>
      <c r="J11" s="2559">
        <f>結果表!N9</f>
        <v>100.98976033711016</v>
      </c>
      <c r="L11" s="529">
        <v>8</v>
      </c>
      <c r="M11" s="262">
        <f t="shared" si="21"/>
        <v>100.45331072625807</v>
      </c>
      <c r="N11" s="220">
        <f t="shared" si="22"/>
        <v>100.98976033711016</v>
      </c>
    </row>
    <row r="12" spans="1:14">
      <c r="A12" s="2240">
        <v>43344</v>
      </c>
      <c r="B12" s="2559">
        <f>結果表!F10</f>
        <v>100.57720211445115</v>
      </c>
      <c r="C12" s="699">
        <f t="shared" ref="C12" si="41">B12-B11</f>
        <v>0.12389138819308698</v>
      </c>
      <c r="D12" s="52"/>
      <c r="E12" s="359">
        <f t="shared" ref="E12" si="42">AVERAGE(B10:B12)</f>
        <v>100.45168764409584</v>
      </c>
      <c r="F12" s="542">
        <f t="shared" ref="F12" si="43">E12-E11</f>
        <v>0.12858836783171057</v>
      </c>
      <c r="G12" s="361">
        <f t="shared" ref="G12" si="44">IF(F12&lt;0,-1,1)</f>
        <v>1</v>
      </c>
      <c r="H12" s="360">
        <f t="shared" ref="H12" si="45">SUM(G10:G12)</f>
        <v>3</v>
      </c>
      <c r="I12" s="2555" t="str">
        <f t="shared" ref="I12" si="46">IF(H12=-3,"悪化 ",IF(H12=3,"改善 "," ---"))</f>
        <v xml:space="preserve">改善 </v>
      </c>
      <c r="J12" s="2559">
        <f>結果表!N10</f>
        <v>101.15944724394437</v>
      </c>
      <c r="L12" s="529">
        <v>9</v>
      </c>
      <c r="M12" s="262">
        <f t="shared" si="21"/>
        <v>100.57720211445115</v>
      </c>
      <c r="N12" s="220">
        <f t="shared" si="22"/>
        <v>101.15944724394437</v>
      </c>
    </row>
    <row r="13" spans="1:14">
      <c r="A13" s="2240">
        <v>43374</v>
      </c>
      <c r="B13" s="2559">
        <f>結果表!F11</f>
        <v>100.75675354605931</v>
      </c>
      <c r="C13" s="699">
        <f t="shared" ref="C13" si="47">B13-B12</f>
        <v>0.17955143160816078</v>
      </c>
      <c r="D13" s="52"/>
      <c r="E13" s="359">
        <f t="shared" ref="E13" si="48">AVERAGE(B11:B13)</f>
        <v>100.59575546225618</v>
      </c>
      <c r="F13" s="542">
        <f t="shared" ref="F13" si="49">E13-E12</f>
        <v>0.14406781816033742</v>
      </c>
      <c r="G13" s="361">
        <f t="shared" ref="G13" si="50">IF(F13&lt;0,-1,1)</f>
        <v>1</v>
      </c>
      <c r="H13" s="360">
        <f t="shared" ref="H13" si="51">SUM(G11:G13)</f>
        <v>3</v>
      </c>
      <c r="I13" s="2555" t="str">
        <f t="shared" ref="I13" si="52">IF(H13=-3,"悪化 ",IF(H13=3,"改善 "," ---"))</f>
        <v xml:space="preserve">改善 </v>
      </c>
      <c r="J13" s="2559">
        <f>結果表!N11</f>
        <v>101.3377582351261</v>
      </c>
      <c r="L13" s="529">
        <v>10</v>
      </c>
      <c r="M13" s="262">
        <f t="shared" si="21"/>
        <v>100.75675354605931</v>
      </c>
      <c r="N13" s="220">
        <f t="shared" si="22"/>
        <v>101.3377582351261</v>
      </c>
    </row>
    <row r="14" spans="1:14">
      <c r="A14" s="2240">
        <v>43405</v>
      </c>
      <c r="B14" s="2559">
        <f>結果表!F12</f>
        <v>100.88513106910182</v>
      </c>
      <c r="C14" s="699">
        <f t="shared" ref="C14" si="53">B14-B13</f>
        <v>0.12837752304250216</v>
      </c>
      <c r="D14" s="52"/>
      <c r="E14" s="359">
        <f t="shared" ref="E14" si="54">AVERAGE(B12:B14)</f>
        <v>100.73969557653743</v>
      </c>
      <c r="F14" s="542">
        <f t="shared" ref="F14" si="55">E14-E13</f>
        <v>0.14394011428124998</v>
      </c>
      <c r="G14" s="361">
        <f t="shared" ref="G14" si="56">IF(F14&lt;0,-1,1)</f>
        <v>1</v>
      </c>
      <c r="H14" s="360">
        <f t="shared" ref="H14" si="57">SUM(G12:G14)</f>
        <v>3</v>
      </c>
      <c r="I14" s="2555" t="str">
        <f t="shared" ref="I14" si="58">IF(H14=-3,"悪化 ",IF(H14=3,"改善 "," ---"))</f>
        <v xml:space="preserve">改善 </v>
      </c>
      <c r="J14" s="2559">
        <f>結果表!N12</f>
        <v>101.49475998611442</v>
      </c>
      <c r="L14" s="528">
        <v>11</v>
      </c>
      <c r="M14" s="262">
        <f t="shared" si="21"/>
        <v>100.88513106910182</v>
      </c>
      <c r="N14" s="220">
        <f t="shared" si="22"/>
        <v>101.49475998611442</v>
      </c>
    </row>
    <row r="15" spans="1:14">
      <c r="A15" s="2561">
        <v>43435</v>
      </c>
      <c r="B15" s="2559">
        <f>結果表!F13</f>
        <v>100.93981361103508</v>
      </c>
      <c r="C15" s="930">
        <f t="shared" ref="C15:C16" si="59">B15-B14</f>
        <v>5.4682541933260609E-2</v>
      </c>
      <c r="D15" s="550"/>
      <c r="E15" s="544">
        <f t="shared" ref="E15:E16" si="60">AVERAGE(B13:B15)</f>
        <v>100.86056607539872</v>
      </c>
      <c r="F15" s="551">
        <f t="shared" ref="F15:F16" si="61">E15-E14</f>
        <v>0.12087049886129364</v>
      </c>
      <c r="G15" s="545">
        <f t="shared" ref="G15:G16" si="62">IF(F15&lt;0,-1,1)</f>
        <v>1</v>
      </c>
      <c r="H15" s="552">
        <f t="shared" ref="H15:H16" si="63">SUM(G13:G15)</f>
        <v>3</v>
      </c>
      <c r="I15" s="2557" t="str">
        <f t="shared" ref="I15:I16" si="64">IF(H15=-3,"悪化 ",IF(H15=3,"改善 "," ---"))</f>
        <v xml:space="preserve">改善 </v>
      </c>
      <c r="J15" s="2559">
        <f>結果表!N13</f>
        <v>101.62673475448163</v>
      </c>
      <c r="L15" s="527">
        <v>12</v>
      </c>
      <c r="M15" s="262">
        <f t="shared" si="21"/>
        <v>100.93981361103508</v>
      </c>
      <c r="N15" s="220">
        <f t="shared" si="22"/>
        <v>101.62673475448163</v>
      </c>
    </row>
    <row r="16" spans="1:14">
      <c r="A16" s="2206">
        <v>43466</v>
      </c>
      <c r="B16" s="2558">
        <f>結果表!F14</f>
        <v>100.95918845454403</v>
      </c>
      <c r="C16" s="52">
        <f t="shared" si="59"/>
        <v>1.9374843508956019E-2</v>
      </c>
      <c r="D16" s="243">
        <f t="shared" ref="D16" si="65">ROUND((B16-B4)/B4*100,2)</f>
        <v>2.04</v>
      </c>
      <c r="E16" s="542">
        <f t="shared" si="60"/>
        <v>100.92804437822697</v>
      </c>
      <c r="F16" s="359">
        <f t="shared" si="61"/>
        <v>6.747830282824907E-2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58">
        <f>結果表!N14</f>
        <v>101.74756268994433</v>
      </c>
      <c r="L16" s="530" t="s">
        <v>758</v>
      </c>
      <c r="M16" s="531">
        <f t="shared" si="21"/>
        <v>100.95918845454403</v>
      </c>
      <c r="N16" s="369">
        <f t="shared" si="22"/>
        <v>101.74756268994433</v>
      </c>
    </row>
    <row r="17" spans="1:14">
      <c r="A17" s="2206">
        <v>43497</v>
      </c>
      <c r="B17" s="2559">
        <f>結果表!F15</f>
        <v>101.00475060148378</v>
      </c>
      <c r="C17" s="52">
        <f t="shared" ref="C17" si="66">B17-B16</f>
        <v>4.5562146939744252E-2</v>
      </c>
      <c r="D17" s="243">
        <f t="shared" ref="D17" si="67">ROUND((B17-B5)/B5*100,2)</f>
        <v>1.76</v>
      </c>
      <c r="E17" s="542">
        <f t="shared" ref="E17" si="68">AVERAGE(B15:B17)</f>
        <v>100.96791755568763</v>
      </c>
      <c r="F17" s="359">
        <f t="shared" ref="F17" si="69">E17-E16</f>
        <v>3.9873177460663101E-2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59">
        <f>結果表!N15</f>
        <v>101.8549732049359</v>
      </c>
      <c r="L17" s="527">
        <v>2</v>
      </c>
      <c r="M17" s="262">
        <f t="shared" ref="M17" si="73">B17</f>
        <v>101.00475060148378</v>
      </c>
      <c r="N17" s="220">
        <f t="shared" ref="N17" si="74">J17</f>
        <v>101.8549732049359</v>
      </c>
    </row>
    <row r="18" spans="1:14">
      <c r="A18" s="2206">
        <v>43525</v>
      </c>
      <c r="B18" s="2559">
        <f>結果表!F16</f>
        <v>101.10168833511574</v>
      </c>
      <c r="C18" s="52">
        <f t="shared" ref="C18" si="75">B18-B17</f>
        <v>9.6937733631961009E-2</v>
      </c>
      <c r="D18" s="243">
        <f t="shared" ref="D18" si="76">ROUND((B18-B6)/B6*100,2)</f>
        <v>1.56</v>
      </c>
      <c r="E18" s="542">
        <f t="shared" ref="E18" si="77">AVERAGE(B16:B18)</f>
        <v>101.02187579704785</v>
      </c>
      <c r="F18" s="359">
        <f t="shared" ref="F18" si="78">E18-E17</f>
        <v>5.3958241360220427E-2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59">
        <f>結果表!N16</f>
        <v>101.93492792788973</v>
      </c>
      <c r="L18" s="527">
        <v>3</v>
      </c>
      <c r="M18" s="262">
        <f t="shared" ref="M18" si="82">B18</f>
        <v>101.10168833511574</v>
      </c>
      <c r="N18" s="220">
        <f t="shared" ref="N18" si="83">J18</f>
        <v>101.93492792788973</v>
      </c>
    </row>
    <row r="19" spans="1:14">
      <c r="A19" s="2206">
        <v>43556</v>
      </c>
      <c r="B19" s="2559">
        <f>結果表!F17</f>
        <v>101.31441257920062</v>
      </c>
      <c r="C19" s="52">
        <f t="shared" ref="C19" si="84">B19-B18</f>
        <v>0.21272424408488178</v>
      </c>
      <c r="D19" s="243">
        <f t="shared" ref="D19" si="85">ROUND((B19-B7)/B7*100,2)</f>
        <v>1.5</v>
      </c>
      <c r="E19" s="542">
        <f t="shared" ref="E19" si="86">AVERAGE(B17:B19)</f>
        <v>101.14028383860004</v>
      </c>
      <c r="F19" s="359">
        <f t="shared" ref="F19" si="87">E19-E18</f>
        <v>0.11840804155218621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59">
        <f>結果表!N17</f>
        <v>102.01114674134176</v>
      </c>
      <c r="L19" s="527">
        <v>4</v>
      </c>
      <c r="M19" s="262">
        <f t="shared" ref="M19" si="91">B19</f>
        <v>101.31441257920062</v>
      </c>
      <c r="N19" s="220">
        <f t="shared" ref="N19" si="92">J19</f>
        <v>102.01114674134176</v>
      </c>
    </row>
    <row r="20" spans="1:14">
      <c r="A20" s="2206">
        <v>43586</v>
      </c>
      <c r="B20" s="2559">
        <f>結果表!F18</f>
        <v>101.50953126882764</v>
      </c>
      <c r="C20" s="52">
        <f t="shared" ref="C20" si="93">B20-B19</f>
        <v>0.19511868962702295</v>
      </c>
      <c r="D20" s="243">
        <f t="shared" ref="D20" si="94">ROUND((B20-B8)/B8*100,2)</f>
        <v>1.46</v>
      </c>
      <c r="E20" s="542">
        <f t="shared" ref="E20" si="95">AVERAGE(B18:B20)</f>
        <v>101.308544061048</v>
      </c>
      <c r="F20" s="359">
        <f t="shared" ref="F20" si="96">E20-E19</f>
        <v>0.16826022244795524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9">
        <f>結果表!N18</f>
        <v>102.04375999825575</v>
      </c>
      <c r="L20" s="527">
        <v>5</v>
      </c>
      <c r="M20" s="262">
        <f t="shared" ref="M20" si="100">B20</f>
        <v>101.50953126882764</v>
      </c>
      <c r="N20" s="220">
        <f t="shared" ref="N20" si="101">J20</f>
        <v>102.04375999825575</v>
      </c>
    </row>
    <row r="21" spans="1:14">
      <c r="A21" s="2206">
        <v>43617</v>
      </c>
      <c r="B21" s="2559">
        <f>結果表!F19</f>
        <v>101.56096985073557</v>
      </c>
      <c r="C21" s="52">
        <f t="shared" ref="C21" si="102">B21-B20</f>
        <v>5.1438581907930825E-2</v>
      </c>
      <c r="D21" s="243">
        <f t="shared" ref="D21" si="103">ROUND((B21-B9)/B9*100,2)</f>
        <v>1.37</v>
      </c>
      <c r="E21" s="542">
        <f t="shared" ref="E21" si="104">AVERAGE(B19:B21)</f>
        <v>101.46163789958796</v>
      </c>
      <c r="F21" s="359">
        <f t="shared" ref="F21" si="105">E21-E20</f>
        <v>0.15309383853995939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9">
        <f>結果表!N19</f>
        <v>101.99758907466671</v>
      </c>
      <c r="L21" s="527">
        <v>6</v>
      </c>
      <c r="M21" s="262">
        <f t="shared" ref="M21" si="109">B21</f>
        <v>101.56096985073557</v>
      </c>
      <c r="N21" s="220">
        <f t="shared" ref="N21" si="110">J21</f>
        <v>101.99758907466671</v>
      </c>
    </row>
    <row r="22" spans="1:14">
      <c r="A22" s="2206">
        <v>43647</v>
      </c>
      <c r="B22" s="2559">
        <f>結果表!F20</f>
        <v>101.33421319835759</v>
      </c>
      <c r="C22" s="52">
        <f t="shared" ref="C22" si="111">B22-B21</f>
        <v>-0.22675665237798626</v>
      </c>
      <c r="D22" s="243">
        <f t="shared" ref="D22" si="112">ROUND((B22-B10)/B10*100,2)</f>
        <v>1.01</v>
      </c>
      <c r="E22" s="542">
        <f t="shared" ref="E22" si="113">AVERAGE(B20:B22)</f>
        <v>101.46823810597361</v>
      </c>
      <c r="F22" s="359">
        <f t="shared" ref="F22" si="114">E22-E21</f>
        <v>6.6002063856558379E-3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9">
        <f>結果表!N20</f>
        <v>101.87650324735888</v>
      </c>
      <c r="L22" s="527">
        <v>7</v>
      </c>
      <c r="M22" s="262">
        <f t="shared" ref="M22" si="118">B22</f>
        <v>101.33421319835759</v>
      </c>
      <c r="N22" s="220">
        <f t="shared" ref="N22" si="119">J22</f>
        <v>101.87650324735888</v>
      </c>
    </row>
    <row r="23" spans="1:14">
      <c r="A23" s="2206">
        <v>43678</v>
      </c>
      <c r="B23" s="2559">
        <f>結果表!F21</f>
        <v>100.9899336038949</v>
      </c>
      <c r="C23" s="52">
        <f t="shared" ref="C23" si="120">B23-B22</f>
        <v>-0.34427959446269085</v>
      </c>
      <c r="D23" s="243">
        <f t="shared" ref="D23" si="121">ROUND((B23-B11)/B11*100,2)</f>
        <v>0.53</v>
      </c>
      <c r="E23" s="542">
        <f t="shared" ref="E23" si="122">AVERAGE(B21:B23)</f>
        <v>101.29503888432936</v>
      </c>
      <c r="F23" s="359">
        <f t="shared" ref="F23" si="123">E23-E22</f>
        <v>-0.1731992216442535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9">
        <f>結果表!N21</f>
        <v>101.68589522307687</v>
      </c>
      <c r="L23" s="529">
        <v>8</v>
      </c>
      <c r="M23" s="262">
        <f t="shared" ref="M23" si="127">B23</f>
        <v>100.9899336038949</v>
      </c>
      <c r="N23" s="220">
        <f t="shared" ref="N23" si="128">J23</f>
        <v>101.68589522307687</v>
      </c>
    </row>
    <row r="24" spans="1:14">
      <c r="A24" s="2206">
        <v>43709</v>
      </c>
      <c r="B24" s="2559">
        <f>結果表!F22</f>
        <v>100.63306056658806</v>
      </c>
      <c r="C24" s="52">
        <f t="shared" ref="C24" si="129">B24-B23</f>
        <v>-0.3568730373068405</v>
      </c>
      <c r="D24" s="243">
        <f t="shared" ref="D24" si="130">ROUND((B24-B12)/B12*100,2)</f>
        <v>0.06</v>
      </c>
      <c r="E24" s="542">
        <f t="shared" ref="E24" si="131">AVERAGE(B22:B24)</f>
        <v>100.9857357896135</v>
      </c>
      <c r="F24" s="359">
        <f t="shared" ref="F24" si="132">E24-E23</f>
        <v>-0.30930309471585815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9">
        <f>結果表!N22</f>
        <v>101.49131146627407</v>
      </c>
      <c r="L24" s="529">
        <v>9</v>
      </c>
      <c r="M24" s="262">
        <f t="shared" ref="M24" si="136">B24</f>
        <v>100.63306056658806</v>
      </c>
      <c r="N24" s="220">
        <f t="shared" ref="N24" si="137">J24</f>
        <v>101.49131146627407</v>
      </c>
    </row>
    <row r="25" spans="1:14">
      <c r="A25" s="2206">
        <v>43739</v>
      </c>
      <c r="B25" s="2559">
        <f>結果表!F23</f>
        <v>100.24828837003594</v>
      </c>
      <c r="C25" s="52">
        <f t="shared" ref="C25" si="138">B25-B24</f>
        <v>-0.38477219655212025</v>
      </c>
      <c r="D25" s="243">
        <f t="shared" ref="D25" si="139">ROUND((B25-B13)/B13*100,2)</f>
        <v>-0.5</v>
      </c>
      <c r="E25" s="542">
        <f t="shared" ref="E25" si="140">AVERAGE(B23:B25)</f>
        <v>100.62376084683963</v>
      </c>
      <c r="F25" s="359">
        <f t="shared" ref="F25" si="141">E25-E24</f>
        <v>-0.36197494277386966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9">
        <f>結果表!N23</f>
        <v>101.30988478812678</v>
      </c>
      <c r="L25" s="529">
        <v>10</v>
      </c>
      <c r="M25" s="262">
        <f t="shared" ref="M25" si="145">B25</f>
        <v>100.24828837003594</v>
      </c>
      <c r="N25" s="220">
        <f t="shared" ref="N25" si="146">J25</f>
        <v>101.30988478812678</v>
      </c>
    </row>
    <row r="26" spans="1:14">
      <c r="A26" s="2206">
        <v>43770</v>
      </c>
      <c r="B26" s="2559">
        <f>結果表!F24</f>
        <v>99.887356122344968</v>
      </c>
      <c r="C26" s="52">
        <f t="shared" ref="C26" si="147">B26-B25</f>
        <v>-0.36093224769096821</v>
      </c>
      <c r="D26" s="243">
        <f t="shared" ref="D26" si="148">ROUND((B26-B14)/B14*100,2)</f>
        <v>-0.99</v>
      </c>
      <c r="E26" s="542">
        <f t="shared" ref="E26" si="149">AVERAGE(B24:B26)</f>
        <v>100.25623501965633</v>
      </c>
      <c r="F26" s="359">
        <f t="shared" ref="F26" si="150">E26-E25</f>
        <v>-0.36752582718330018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9">
        <f>結果表!N24</f>
        <v>101.12721100932538</v>
      </c>
      <c r="L26" s="528">
        <v>11</v>
      </c>
      <c r="M26" s="262">
        <f t="shared" ref="M26" si="154">B26</f>
        <v>99.887356122344968</v>
      </c>
      <c r="N26" s="220">
        <f t="shared" ref="N26" si="155">J26</f>
        <v>101.12721100932538</v>
      </c>
    </row>
    <row r="27" spans="1:14">
      <c r="A27" s="2206">
        <v>43800</v>
      </c>
      <c r="B27" s="2560">
        <f>結果表!F25</f>
        <v>99.523441365515467</v>
      </c>
      <c r="C27" s="52">
        <f t="shared" ref="C27:C28" si="156">B27-B26</f>
        <v>-0.36391475682950158</v>
      </c>
      <c r="D27" s="243">
        <f t="shared" ref="D27:D28" si="157">ROUND((B27-B15)/B15*100,2)</f>
        <v>-1.4</v>
      </c>
      <c r="E27" s="542">
        <f t="shared" ref="E27:E28" si="158">AVERAGE(B25:B27)</f>
        <v>99.886361952632114</v>
      </c>
      <c r="F27" s="359">
        <f t="shared" ref="F27:F28" si="159">E27-E26</f>
        <v>-0.36987306702421563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60">
        <f>結果表!N25</f>
        <v>100.89437039753594</v>
      </c>
      <c r="L27" s="527">
        <v>12</v>
      </c>
      <c r="M27" s="262">
        <f t="shared" ref="M27:M28" si="163">B27</f>
        <v>99.523441365515467</v>
      </c>
      <c r="N27" s="220">
        <f t="shared" ref="N27:N28" si="164">J27</f>
        <v>100.89437039753594</v>
      </c>
    </row>
    <row r="28" spans="1:14">
      <c r="A28" s="2239">
        <v>43831</v>
      </c>
      <c r="B28" s="2559">
        <f>結果表!F26</f>
        <v>99.110114728685375</v>
      </c>
      <c r="C28" s="547">
        <f t="shared" si="156"/>
        <v>-0.4133266368300923</v>
      </c>
      <c r="D28" s="245">
        <f t="shared" si="157"/>
        <v>-1.83</v>
      </c>
      <c r="E28" s="548">
        <f t="shared" si="158"/>
        <v>99.506970738848608</v>
      </c>
      <c r="F28" s="553">
        <f t="shared" si="159"/>
        <v>-0.37939121378350649</v>
      </c>
      <c r="G28" s="549">
        <f t="shared" si="160"/>
        <v>-1</v>
      </c>
      <c r="H28" s="554">
        <f t="shared" si="161"/>
        <v>-3</v>
      </c>
      <c r="I28" s="2556" t="str">
        <f t="shared" si="162"/>
        <v xml:space="preserve">悪化 </v>
      </c>
      <c r="J28" s="2559">
        <f>結果表!N26</f>
        <v>100.55826968152245</v>
      </c>
      <c r="L28" s="530" t="s">
        <v>802</v>
      </c>
      <c r="M28" s="531">
        <f t="shared" si="163"/>
        <v>99.110114728685375</v>
      </c>
      <c r="N28" s="369">
        <f t="shared" si="164"/>
        <v>100.55826968152245</v>
      </c>
    </row>
    <row r="29" spans="1:14">
      <c r="A29" s="2240">
        <v>43862</v>
      </c>
      <c r="B29" s="2559">
        <f>結果表!F27</f>
        <v>98.642251866411073</v>
      </c>
      <c r="C29" s="52">
        <f t="shared" ref="C29" si="165">B29-B28</f>
        <v>-0.46786286227430196</v>
      </c>
      <c r="D29" s="243">
        <f t="shared" ref="D29" si="166">ROUND((B29-B17)/B17*100,2)</f>
        <v>-2.34</v>
      </c>
      <c r="E29" s="542">
        <f t="shared" ref="E29" si="167">AVERAGE(B27:B29)</f>
        <v>99.091935986870638</v>
      </c>
      <c r="F29" s="359">
        <f t="shared" ref="F29" si="168">E29-E28</f>
        <v>-0.41503475197797002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9">
        <f>結果表!N27</f>
        <v>100.07502227599039</v>
      </c>
      <c r="L29" s="527">
        <v>2</v>
      </c>
      <c r="M29" s="262">
        <f t="shared" ref="M29" si="172">B29</f>
        <v>98.642251866411073</v>
      </c>
      <c r="N29" s="220">
        <f t="shared" ref="N29" si="173">J29</f>
        <v>100.07502227599039</v>
      </c>
    </row>
    <row r="30" spans="1:14">
      <c r="A30" s="2240">
        <v>43891</v>
      </c>
      <c r="B30" s="2559">
        <f>結果表!F28</f>
        <v>98.103930501564591</v>
      </c>
      <c r="C30" s="52">
        <f t="shared" ref="C30" si="174">B30-B29</f>
        <v>-0.53832136484648174</v>
      </c>
      <c r="D30" s="243">
        <f t="shared" ref="D30" si="175">ROUND((B30-B18)/B18*100,2)</f>
        <v>-2.97</v>
      </c>
      <c r="E30" s="542">
        <f t="shared" ref="E30" si="176">AVERAGE(B28:B30)</f>
        <v>98.618765698887003</v>
      </c>
      <c r="F30" s="359">
        <f t="shared" ref="F30" si="177">E30-E29</f>
        <v>-0.47317028798363481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9">
        <f>結果表!N28</f>
        <v>99.468928746644352</v>
      </c>
      <c r="L30" s="527">
        <v>3</v>
      </c>
      <c r="M30" s="262">
        <f t="shared" ref="M30" si="181">B30</f>
        <v>98.103930501564591</v>
      </c>
      <c r="N30" s="220">
        <f t="shared" ref="N30" si="182">J30</f>
        <v>99.468928746644352</v>
      </c>
    </row>
    <row r="31" spans="1:14">
      <c r="A31" s="2240">
        <v>43922</v>
      </c>
      <c r="B31" s="2559">
        <f>結果表!F29</f>
        <v>97.549527065457497</v>
      </c>
      <c r="C31" s="52">
        <f t="shared" ref="C31" si="183">B31-B30</f>
        <v>-0.55440343610709419</v>
      </c>
      <c r="D31" s="243">
        <f t="shared" ref="D31" si="184">ROUND((B31-B19)/B19*100,2)</f>
        <v>-3.72</v>
      </c>
      <c r="E31" s="542">
        <f t="shared" ref="E31" si="185">AVERAGE(B29:B31)</f>
        <v>98.098569811144387</v>
      </c>
      <c r="F31" s="359">
        <f t="shared" ref="F31" si="186">E31-E30</f>
        <v>-0.52019588774261649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9">
        <f>結果表!N29</f>
        <v>98.806590108395156</v>
      </c>
      <c r="L31" s="527">
        <v>4</v>
      </c>
      <c r="M31" s="262">
        <f t="shared" ref="M31" si="190">B31</f>
        <v>97.549527065457497</v>
      </c>
      <c r="N31" s="220">
        <f t="shared" ref="N31" si="191">J31</f>
        <v>98.806590108395156</v>
      </c>
    </row>
    <row r="32" spans="1:14">
      <c r="A32" s="2240">
        <v>43952</v>
      </c>
      <c r="B32" s="2559">
        <f>結果表!F30</f>
        <v>97.144261727786244</v>
      </c>
      <c r="C32" s="52">
        <f t="shared" ref="C32" si="192">B32-B31</f>
        <v>-0.40526533767125272</v>
      </c>
      <c r="D32" s="243">
        <f t="shared" ref="D32" si="193">ROUND((B32-B20)/B20*100,2)</f>
        <v>-4.3</v>
      </c>
      <c r="E32" s="542">
        <f t="shared" ref="E32" si="194">AVERAGE(B30:B32)</f>
        <v>97.599239764936101</v>
      </c>
      <c r="F32" s="359">
        <f t="shared" ref="F32" si="195">E32-E31</f>
        <v>-0.49933004620828569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9">
        <f>結果表!N30</f>
        <v>98.153489430294982</v>
      </c>
      <c r="L32" s="527">
        <v>5</v>
      </c>
      <c r="M32" s="262">
        <f t="shared" ref="M32" si="199">B32</f>
        <v>97.144261727786244</v>
      </c>
      <c r="N32" s="220">
        <f t="shared" ref="N32" si="200">J32</f>
        <v>98.153489430294982</v>
      </c>
    </row>
    <row r="33" spans="1:14">
      <c r="A33" s="2240">
        <v>43983</v>
      </c>
      <c r="B33" s="2559">
        <f>結果表!F31</f>
        <v>96.978075484626572</v>
      </c>
      <c r="C33" s="52">
        <f t="shared" ref="C33" si="201">B33-B32</f>
        <v>-0.16618624315967168</v>
      </c>
      <c r="D33" s="243">
        <f t="shared" ref="D33" si="202">ROUND((B33-B21)/B21*100,2)</f>
        <v>-4.51</v>
      </c>
      <c r="E33" s="542">
        <f t="shared" ref="E33" si="203">AVERAGE(B31:B33)</f>
        <v>97.223954759290109</v>
      </c>
      <c r="F33" s="359">
        <f t="shared" ref="F33" si="204">E33-E32</f>
        <v>-0.37528500564599199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9">
        <f>結果表!N31</f>
        <v>97.593881982580939</v>
      </c>
      <c r="L33" s="527">
        <v>6</v>
      </c>
      <c r="M33" s="262">
        <f t="shared" ref="M33" si="208">B33</f>
        <v>96.978075484626572</v>
      </c>
      <c r="N33" s="220">
        <f t="shared" ref="N33" si="209">J33</f>
        <v>97.593881982580939</v>
      </c>
    </row>
    <row r="34" spans="1:14">
      <c r="A34" s="2240">
        <v>44013</v>
      </c>
      <c r="B34" s="2559">
        <f>結果表!F32</f>
        <v>97.02184949149806</v>
      </c>
      <c r="C34" s="52">
        <f t="shared" ref="C34" si="210">B34-B33</f>
        <v>4.3774006871487359E-2</v>
      </c>
      <c r="D34" s="243">
        <f t="shared" ref="D34" si="211">ROUND((B34-B22)/B22*100,2)</f>
        <v>-4.26</v>
      </c>
      <c r="E34" s="542">
        <f t="shared" ref="E34" si="212">AVERAGE(B32:B34)</f>
        <v>97.048062234636959</v>
      </c>
      <c r="F34" s="359">
        <f t="shared" ref="F34" si="213">E34-E33</f>
        <v>-0.17589252465315042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9">
        <f>結果表!N32</f>
        <v>97.180871317473006</v>
      </c>
      <c r="L34" s="527">
        <v>7</v>
      </c>
      <c r="M34" s="262">
        <f t="shared" ref="M34" si="217">B34</f>
        <v>97.02184949149806</v>
      </c>
      <c r="N34" s="220">
        <f t="shared" ref="N34" si="218">J34</f>
        <v>97.180871317473006</v>
      </c>
    </row>
    <row r="35" spans="1:14">
      <c r="A35" s="2240">
        <v>44044</v>
      </c>
      <c r="B35" s="2559">
        <f>結果表!F33</f>
        <v>97.228983175335074</v>
      </c>
      <c r="C35" s="52">
        <f t="shared" ref="C35" si="219">B35-B34</f>
        <v>0.20713368383701436</v>
      </c>
      <c r="D35" s="243">
        <f t="shared" ref="D35" si="220">ROUND((B35-B23)/B23*100,2)</f>
        <v>-3.72</v>
      </c>
      <c r="E35" s="542">
        <f t="shared" ref="E35" si="221">AVERAGE(B33:B35)</f>
        <v>97.07630271715324</v>
      </c>
      <c r="F35" s="359">
        <f t="shared" ref="F35" si="222">E35-E34</f>
        <v>2.8240482516281418E-2</v>
      </c>
      <c r="G35" s="360">
        <f t="shared" ref="G35" si="223">IF(F35&lt;0,-1,1)</f>
        <v>1</v>
      </c>
      <c r="H35" s="361">
        <f t="shared" ref="H35" si="224">SUM(G33:G35)</f>
        <v>-1</v>
      </c>
      <c r="I35" s="2555" t="str">
        <f t="shared" ref="I35" si="225">IF(H35=-3,"悪化 ",IF(H35=3,"改善 "," ---"))</f>
        <v xml:space="preserve"> ---</v>
      </c>
      <c r="J35" s="2559">
        <f>結果表!N33</f>
        <v>96.923885315140765</v>
      </c>
      <c r="L35" s="529">
        <v>8</v>
      </c>
      <c r="M35" s="262">
        <f t="shared" ref="M35" si="226">B35</f>
        <v>97.228983175335074</v>
      </c>
      <c r="N35" s="220">
        <f t="shared" ref="N35" si="227">J35</f>
        <v>96.923885315140765</v>
      </c>
    </row>
    <row r="36" spans="1:14">
      <c r="A36" s="2240">
        <v>44075</v>
      </c>
      <c r="B36" s="2559">
        <f>結果表!F34</f>
        <v>97.56465209188562</v>
      </c>
      <c r="C36" s="699">
        <f t="shared" ref="C36" si="228">B36-B35</f>
        <v>0.33566891655054576</v>
      </c>
      <c r="D36" s="243">
        <f t="shared" ref="D36" si="229">ROUND((B36-B24)/B24*100,2)</f>
        <v>-3.05</v>
      </c>
      <c r="E36" s="359">
        <f t="shared" ref="E36" si="230">AVERAGE(B34:B36)</f>
        <v>97.271828252906246</v>
      </c>
      <c r="F36" s="359">
        <f t="shared" ref="F36" si="231">E36-E35</f>
        <v>0.19552553575300635</v>
      </c>
      <c r="G36" s="361">
        <f t="shared" ref="G36" si="232">IF(F36&lt;0,-1,1)</f>
        <v>1</v>
      </c>
      <c r="H36" s="361">
        <f t="shared" ref="H36" si="233">SUM(G34:G36)</f>
        <v>1</v>
      </c>
      <c r="I36" s="2555" t="str">
        <f t="shared" ref="I36" si="234">IF(H36=-3,"悪化 ",IF(H36=3,"改善 "," ---"))</f>
        <v xml:space="preserve"> ---</v>
      </c>
      <c r="J36" s="2559">
        <f>結果表!N34</f>
        <v>96.802628042731413</v>
      </c>
      <c r="L36" s="529">
        <v>9</v>
      </c>
      <c r="M36" s="262">
        <f t="shared" ref="M36" si="235">B36</f>
        <v>97.56465209188562</v>
      </c>
      <c r="N36" s="220">
        <f t="shared" ref="N36" si="236">J36</f>
        <v>96.802628042731413</v>
      </c>
    </row>
    <row r="37" spans="1:14">
      <c r="A37" s="2240">
        <v>44105</v>
      </c>
      <c r="B37" s="2559">
        <f>結果表!F35</f>
        <v>97.983316543249316</v>
      </c>
      <c r="C37" s="699">
        <f t="shared" ref="C37" si="237">B37-B36</f>
        <v>0.41866445136369634</v>
      </c>
      <c r="D37" s="243">
        <f t="shared" ref="D37" si="238">ROUND((B37-B25)/B25*100,2)</f>
        <v>-2.2599999999999998</v>
      </c>
      <c r="E37" s="359">
        <f t="shared" ref="E37" si="239">AVERAGE(B35:B37)</f>
        <v>97.59231727015667</v>
      </c>
      <c r="F37" s="359">
        <f t="shared" ref="F37" si="240">E37-E36</f>
        <v>0.32048901725042356</v>
      </c>
      <c r="G37" s="361">
        <f t="shared" ref="G37" si="241">IF(F37&lt;0,-1,1)</f>
        <v>1</v>
      </c>
      <c r="H37" s="361">
        <f t="shared" ref="H37" si="242">SUM(G35:G37)</f>
        <v>3</v>
      </c>
      <c r="I37" s="2555" t="str">
        <f t="shared" ref="I37" si="243">IF(H37=-3,"悪化 ",IF(H37=3,"改善 "," ---"))</f>
        <v xml:space="preserve">改善 </v>
      </c>
      <c r="J37" s="2559">
        <f>結果表!N35</f>
        <v>96.795924074726827</v>
      </c>
      <c r="L37" s="529">
        <v>10</v>
      </c>
      <c r="M37" s="262">
        <f t="shared" ref="M37" si="244">B37</f>
        <v>97.983316543249316</v>
      </c>
      <c r="N37" s="220">
        <f t="shared" ref="N37" si="245">J37</f>
        <v>96.795924074726827</v>
      </c>
    </row>
    <row r="38" spans="1:14">
      <c r="A38" s="2240">
        <v>44136</v>
      </c>
      <c r="B38" s="2559">
        <f>結果表!F36</f>
        <v>98.438598121830594</v>
      </c>
      <c r="C38" s="699">
        <f t="shared" ref="C38" si="246">B38-B37</f>
        <v>0.45528157858127827</v>
      </c>
      <c r="D38" s="243">
        <f t="shared" ref="D38" si="247">ROUND((B38-B26)/B26*100,2)</f>
        <v>-1.45</v>
      </c>
      <c r="E38" s="359">
        <f t="shared" ref="E38" si="248">AVERAGE(B36:B38)</f>
        <v>97.995522252321848</v>
      </c>
      <c r="F38" s="359">
        <f t="shared" ref="F38" si="249">E38-E37</f>
        <v>0.40320498216517819</v>
      </c>
      <c r="G38" s="361">
        <f t="shared" ref="G38" si="250">IF(F38&lt;0,-1,1)</f>
        <v>1</v>
      </c>
      <c r="H38" s="361">
        <f t="shared" ref="H38" si="251">SUM(G36:G38)</f>
        <v>3</v>
      </c>
      <c r="I38" s="2555" t="str">
        <f t="shared" ref="I38" si="252">IF(H38=-3,"悪化 ",IF(H38=3,"改善 "," ---"))</f>
        <v xml:space="preserve">改善 </v>
      </c>
      <c r="J38" s="2559">
        <f>結果表!N36</f>
        <v>96.89674979299744</v>
      </c>
      <c r="L38" s="528">
        <v>11</v>
      </c>
      <c r="M38" s="262">
        <f t="shared" ref="M38" si="253">B38</f>
        <v>98.438598121830594</v>
      </c>
      <c r="N38" s="220">
        <f t="shared" ref="N38" si="254">J38</f>
        <v>96.89674979299744</v>
      </c>
    </row>
    <row r="39" spans="1:14">
      <c r="A39" s="2561">
        <v>44166</v>
      </c>
      <c r="B39" s="2559">
        <f>結果表!F37</f>
        <v>98.896407808186112</v>
      </c>
      <c r="C39" s="930">
        <f t="shared" ref="C39" si="255">B39-B38</f>
        <v>0.45780968635551744</v>
      </c>
      <c r="D39" s="246">
        <f t="shared" ref="D39" si="256">ROUND((B39-B27)/B27*100,2)</f>
        <v>-0.63</v>
      </c>
      <c r="E39" s="544">
        <f t="shared" ref="E39" si="257">AVERAGE(B37:B39)</f>
        <v>98.439440824421993</v>
      </c>
      <c r="F39" s="544">
        <f t="shared" ref="F39" si="258">E39-E38</f>
        <v>0.44391857210014507</v>
      </c>
      <c r="G39" s="545">
        <f t="shared" ref="G39" si="259">IF(F39&lt;0,-1,1)</f>
        <v>1</v>
      </c>
      <c r="H39" s="545">
        <f t="shared" ref="H39" si="260">SUM(G37:G39)</f>
        <v>3</v>
      </c>
      <c r="I39" s="2557" t="str">
        <f t="shared" ref="I39" si="261">IF(H39=-3,"悪化 ",IF(H39=3,"改善 "," ---"))</f>
        <v xml:space="preserve">改善 </v>
      </c>
      <c r="J39" s="2559">
        <f>結果表!N37</f>
        <v>97.098748515104489</v>
      </c>
      <c r="L39" s="532">
        <v>12</v>
      </c>
      <c r="M39" s="494">
        <f t="shared" ref="M39" si="262">B39</f>
        <v>98.896407808186112</v>
      </c>
      <c r="N39" s="225">
        <f t="shared" ref="N39" si="263">J39</f>
        <v>97.098748515104489</v>
      </c>
    </row>
    <row r="40" spans="1:14">
      <c r="A40" s="2206">
        <v>44197</v>
      </c>
      <c r="B40" s="2558">
        <f>結果表!F38</f>
        <v>99.335870191241824</v>
      </c>
      <c r="C40" s="699">
        <f t="shared" ref="C40" si="264">B40-B39</f>
        <v>0.43946238305571228</v>
      </c>
      <c r="D40" s="243">
        <f t="shared" ref="D40" si="265">ROUND((B40-B28)/B28*100,2)</f>
        <v>0.23</v>
      </c>
      <c r="E40" s="359">
        <f t="shared" ref="E40" si="266">AVERAGE(B38:B40)</f>
        <v>98.89029204041951</v>
      </c>
      <c r="F40" s="359">
        <f t="shared" ref="F40" si="267">E40-E39</f>
        <v>0.45085121599751687</v>
      </c>
      <c r="G40" s="361">
        <f t="shared" ref="G40" si="268">IF(F40&lt;0,-1,1)</f>
        <v>1</v>
      </c>
      <c r="H40" s="361">
        <f t="shared" ref="H40" si="269">SUM(G38:G40)</f>
        <v>3</v>
      </c>
      <c r="I40" s="2555" t="str">
        <f t="shared" ref="I40" si="270">IF(H40=-3,"悪化 ",IF(H40=3,"改善 "," ---"))</f>
        <v xml:space="preserve">改善 </v>
      </c>
      <c r="J40" s="2558">
        <f>結果表!N38</f>
        <v>97.388641177125038</v>
      </c>
      <c r="L40" s="530" t="s">
        <v>815</v>
      </c>
      <c r="M40" s="262">
        <f t="shared" ref="M40" si="271">B40</f>
        <v>99.335870191241824</v>
      </c>
      <c r="N40" s="220">
        <f t="shared" ref="N40" si="272">J40</f>
        <v>97.388641177125038</v>
      </c>
    </row>
    <row r="41" spans="1:14">
      <c r="A41" s="2206">
        <v>44228</v>
      </c>
      <c r="B41" s="2559">
        <f>結果表!F39</f>
        <v>99.706361828567267</v>
      </c>
      <c r="C41" s="699">
        <f t="shared" ref="C41" si="273">B41-B40</f>
        <v>0.37049163732544343</v>
      </c>
      <c r="D41" s="243">
        <f t="shared" ref="D41" si="274">ROUND((B41-B29)/B29*100,2)</f>
        <v>1.08</v>
      </c>
      <c r="E41" s="359">
        <f t="shared" ref="E41" si="275">AVERAGE(B39:B41)</f>
        <v>99.312879942665063</v>
      </c>
      <c r="F41" s="359">
        <f t="shared" ref="F41" si="276">E41-E40</f>
        <v>0.42258790224555298</v>
      </c>
      <c r="G41" s="361">
        <f t="shared" ref="G41" si="277">IF(F41&lt;0,-1,1)</f>
        <v>1</v>
      </c>
      <c r="H41" s="361">
        <f t="shared" ref="H41" si="278">SUM(G39:G41)</f>
        <v>3</v>
      </c>
      <c r="I41" s="2555" t="str">
        <f t="shared" ref="I41" si="279">IF(H41=-3,"悪化 ",IF(H41=3,"改善 "," ---"))</f>
        <v xml:space="preserve">改善 </v>
      </c>
      <c r="J41" s="2559">
        <f>結果表!N39</f>
        <v>97.737168196659425</v>
      </c>
      <c r="L41" s="527">
        <v>2</v>
      </c>
      <c r="M41" s="262">
        <f t="shared" ref="M41" si="280">B41</f>
        <v>99.706361828567267</v>
      </c>
      <c r="N41" s="220">
        <f t="shared" ref="N41" si="281">J41</f>
        <v>97.737168196659425</v>
      </c>
    </row>
    <row r="42" spans="1:14">
      <c r="A42" s="2206">
        <v>44256</v>
      </c>
      <c r="B42" s="2559">
        <f>結果表!F40</f>
        <v>99.988654767624752</v>
      </c>
      <c r="C42" s="699">
        <f t="shared" ref="C42" si="282">B42-B41</f>
        <v>0.2822929390574842</v>
      </c>
      <c r="D42" s="243">
        <f t="shared" ref="D42" si="283">ROUND((B42-B30)/B30*100,2)</f>
        <v>1.92</v>
      </c>
      <c r="E42" s="359">
        <f t="shared" ref="E42" si="284">AVERAGE(B40:B42)</f>
        <v>99.676962262477943</v>
      </c>
      <c r="F42" s="359">
        <f t="shared" ref="F42" si="285">E42-E41</f>
        <v>0.36408231981287997</v>
      </c>
      <c r="G42" s="361">
        <f t="shared" ref="G42" si="286">IF(F42&lt;0,-1,1)</f>
        <v>1</v>
      </c>
      <c r="H42" s="361">
        <f t="shared" ref="H42" si="287">SUM(G40:G42)</f>
        <v>3</v>
      </c>
      <c r="I42" s="2555" t="str">
        <f t="shared" ref="I42" si="288">IF(H42=-3,"悪化 ",IF(H42=3,"改善 "," ---"))</f>
        <v xml:space="preserve">改善 </v>
      </c>
      <c r="J42" s="2559">
        <f>結果表!N40</f>
        <v>98.13163705163285</v>
      </c>
      <c r="L42" s="527">
        <v>3</v>
      </c>
      <c r="M42" s="262">
        <f t="shared" ref="M42" si="289">B42</f>
        <v>99.988654767624752</v>
      </c>
      <c r="N42" s="220">
        <f t="shared" ref="N42" si="290">J42</f>
        <v>98.13163705163285</v>
      </c>
    </row>
    <row r="43" spans="1:14">
      <c r="A43" s="2206">
        <v>44287</v>
      </c>
      <c r="B43" s="2559">
        <f>結果表!F41</f>
        <v>100.15711855246056</v>
      </c>
      <c r="C43" s="699">
        <f t="shared" ref="C43" si="291">B43-B42</f>
        <v>0.16846378483580793</v>
      </c>
      <c r="D43" s="243">
        <f t="shared" ref="D43" si="292">ROUND((B43-B31)/B31*100,2)</f>
        <v>2.67</v>
      </c>
      <c r="E43" s="359">
        <f t="shared" ref="E43" si="293">AVERAGE(B41:B43)</f>
        <v>99.950711716217526</v>
      </c>
      <c r="F43" s="359">
        <f t="shared" ref="F43" si="294">E43-E42</f>
        <v>0.27374945373958326</v>
      </c>
      <c r="G43" s="361">
        <f t="shared" ref="G43" si="295">IF(F43&lt;0,-1,1)</f>
        <v>1</v>
      </c>
      <c r="H43" s="361">
        <f t="shared" ref="H43" si="296">SUM(G41:G43)</f>
        <v>3</v>
      </c>
      <c r="I43" s="2555" t="str">
        <f t="shared" ref="I43" si="297">IF(H43=-3,"悪化 ",IF(H43=3,"改善 "," ---"))</f>
        <v xml:space="preserve">改善 </v>
      </c>
      <c r="J43" s="2559">
        <f>結果表!N41</f>
        <v>98.512548365156675</v>
      </c>
      <c r="L43" s="527">
        <v>4</v>
      </c>
      <c r="M43" s="262">
        <f t="shared" ref="M43" si="298">B43</f>
        <v>100.15711855246056</v>
      </c>
      <c r="N43" s="220">
        <f t="shared" ref="N43" si="299">J43</f>
        <v>98.512548365156675</v>
      </c>
    </row>
    <row r="44" spans="1:14">
      <c r="A44" s="2206">
        <v>44317</v>
      </c>
      <c r="B44" s="2559">
        <f>結果表!F42</f>
        <v>100.22917675778224</v>
      </c>
      <c r="C44" s="699">
        <f t="shared" ref="C44" si="300">B44-B43</f>
        <v>7.2058205321681612E-2</v>
      </c>
      <c r="D44" s="243">
        <f t="shared" ref="D44" si="301">ROUND((B44-B32)/B32*100,2)</f>
        <v>3.18</v>
      </c>
      <c r="E44" s="359">
        <f t="shared" ref="E44" si="302">AVERAGE(B42:B44)</f>
        <v>100.12498335928917</v>
      </c>
      <c r="F44" s="359">
        <f t="shared" ref="F44" si="303">E44-E43</f>
        <v>0.17427164307164844</v>
      </c>
      <c r="G44" s="361">
        <f t="shared" ref="G44" si="304">IF(F44&lt;0,-1,1)</f>
        <v>1</v>
      </c>
      <c r="H44" s="361">
        <f t="shared" ref="H44" si="305">SUM(G42:G44)</f>
        <v>3</v>
      </c>
      <c r="I44" s="2555" t="str">
        <f t="shared" ref="I44" si="306">IF(H44=-3,"悪化 ",IF(H44=3,"改善 "," ---"))</f>
        <v xml:space="preserve">改善 </v>
      </c>
      <c r="J44" s="2559">
        <f>結果表!N42</f>
        <v>98.807118603876731</v>
      </c>
      <c r="L44" s="527">
        <v>5</v>
      </c>
      <c r="M44" s="262">
        <f t="shared" ref="M44" si="307">B44</f>
        <v>100.22917675778224</v>
      </c>
      <c r="N44" s="220">
        <f t="shared" ref="N44" si="308">J44</f>
        <v>98.807118603876731</v>
      </c>
    </row>
    <row r="45" spans="1:14">
      <c r="A45" s="2206">
        <v>44348</v>
      </c>
      <c r="B45" s="2559">
        <f>結果表!F43</f>
        <v>100.24434166110234</v>
      </c>
      <c r="C45" s="699">
        <f t="shared" ref="C45" si="309">B45-B44</f>
        <v>1.5164903320098233E-2</v>
      </c>
      <c r="D45" s="243">
        <f t="shared" ref="D45" si="310">ROUND((B45-B33)/B33*100,2)</f>
        <v>3.37</v>
      </c>
      <c r="E45" s="359">
        <f t="shared" ref="E45" si="311">AVERAGE(B43:B45)</f>
        <v>100.21021232378172</v>
      </c>
      <c r="F45" s="359">
        <f t="shared" ref="F45" si="312">E45-E44</f>
        <v>8.5228964492543469E-2</v>
      </c>
      <c r="G45" s="361">
        <f t="shared" ref="G45" si="313">IF(F45&lt;0,-1,1)</f>
        <v>1</v>
      </c>
      <c r="H45" s="361">
        <f t="shared" ref="H45" si="314">SUM(G43:G45)</f>
        <v>3</v>
      </c>
      <c r="I45" s="2555" t="str">
        <f t="shared" ref="I45" si="315">IF(H45=-3,"悪化 ",IF(H45=3,"改善 "," ---"))</f>
        <v xml:space="preserve">改善 </v>
      </c>
      <c r="J45" s="2559">
        <f>結果表!N43</f>
        <v>99.009370491760791</v>
      </c>
      <c r="L45" s="527">
        <v>6</v>
      </c>
      <c r="M45" s="262">
        <f t="shared" ref="M45" si="316">B45</f>
        <v>100.24434166110234</v>
      </c>
      <c r="N45" s="220">
        <f t="shared" ref="N45" si="317">J45</f>
        <v>99.009370491760791</v>
      </c>
    </row>
    <row r="46" spans="1:14">
      <c r="A46" s="2206">
        <v>44378</v>
      </c>
      <c r="B46" s="2559">
        <f>結果表!F44</f>
        <v>100.24369821685553</v>
      </c>
      <c r="C46" s="699">
        <f t="shared" ref="C46" si="318">B46-B45</f>
        <v>-6.4344424680484735E-4</v>
      </c>
      <c r="D46" s="243">
        <f t="shared" ref="D46" si="319">ROUND((B46-B34)/B34*100,2)</f>
        <v>3.32</v>
      </c>
      <c r="E46" s="359">
        <f t="shared" ref="E46" si="320">AVERAGE(B44:B46)</f>
        <v>100.23907221191337</v>
      </c>
      <c r="F46" s="359">
        <f t="shared" ref="F46" si="321">E46-E45</f>
        <v>2.8859888131648859E-2</v>
      </c>
      <c r="G46" s="361">
        <f t="shared" ref="G46" si="322">IF(F46&lt;0,-1,1)</f>
        <v>1</v>
      </c>
      <c r="H46" s="361">
        <f t="shared" ref="H46" si="323">SUM(G44:G46)</f>
        <v>3</v>
      </c>
      <c r="I46" s="2555" t="str">
        <f t="shared" ref="I46" si="324">IF(H46=-3,"悪化 ",IF(H46=3,"改善 "," ---"))</f>
        <v xml:space="preserve">改善 </v>
      </c>
      <c r="J46" s="2559">
        <f>結果表!N44</f>
        <v>99.108046453017963</v>
      </c>
      <c r="L46" s="527">
        <v>7</v>
      </c>
      <c r="M46" s="262">
        <f t="shared" ref="M46" si="325">B46</f>
        <v>100.24369821685553</v>
      </c>
      <c r="N46" s="220">
        <f t="shared" ref="N46" si="326">J46</f>
        <v>99.108046453017963</v>
      </c>
    </row>
    <row r="47" spans="1:14">
      <c r="A47" s="2206">
        <v>44409</v>
      </c>
      <c r="B47" s="2559">
        <f>結果表!F45</f>
        <v>100.28088774295075</v>
      </c>
      <c r="C47" s="699">
        <f t="shared" ref="C47" si="327">B47-B46</f>
        <v>3.7189526095218639E-2</v>
      </c>
      <c r="D47" s="243">
        <f t="shared" ref="D47" si="328">ROUND((B47-B35)/B35*100,2)</f>
        <v>3.14</v>
      </c>
      <c r="E47" s="359">
        <f t="shared" ref="E47" si="329">AVERAGE(B45:B47)</f>
        <v>100.25630920696955</v>
      </c>
      <c r="F47" s="359">
        <f t="shared" ref="F47" si="330">E47-E46</f>
        <v>1.7236995056180149E-2</v>
      </c>
      <c r="G47" s="361">
        <f t="shared" ref="G47" si="331">IF(F47&lt;0,-1,1)</f>
        <v>1</v>
      </c>
      <c r="H47" s="361">
        <f t="shared" ref="H47" si="332">SUM(G45:G47)</f>
        <v>3</v>
      </c>
      <c r="I47" s="2555" t="str">
        <f t="shared" ref="I47" si="333">IF(H47=-3,"悪化 ",IF(H47=3,"改善 "," ---"))</f>
        <v xml:space="preserve">改善 </v>
      </c>
      <c r="J47" s="2559">
        <f>結果表!N45</f>
        <v>99.148851733079496</v>
      </c>
      <c r="L47" s="529">
        <v>8</v>
      </c>
      <c r="M47" s="262">
        <f t="shared" ref="M47" si="334">B47</f>
        <v>100.28088774295075</v>
      </c>
      <c r="N47" s="220">
        <f t="shared" ref="N47" si="335">J47</f>
        <v>99.148851733079496</v>
      </c>
    </row>
    <row r="48" spans="1:14">
      <c r="A48" s="2206">
        <v>44440</v>
      </c>
      <c r="B48" s="2559">
        <f>結果表!F46</f>
        <v>100.40627772544939</v>
      </c>
      <c r="C48" s="699">
        <f t="shared" ref="C48" si="336">B48-B47</f>
        <v>0.12538998249863198</v>
      </c>
      <c r="D48" s="243">
        <f t="shared" ref="D48" si="337">ROUND((B48-B36)/B36*100,2)</f>
        <v>2.91</v>
      </c>
      <c r="E48" s="359">
        <f t="shared" ref="E48" si="338">AVERAGE(B46:B48)</f>
        <v>100.31028789508524</v>
      </c>
      <c r="F48" s="359">
        <f t="shared" ref="F48" si="339">E48-E47</f>
        <v>5.3978688115691398E-2</v>
      </c>
      <c r="G48" s="361">
        <f t="shared" ref="G48" si="340">IF(F48&lt;0,-1,1)</f>
        <v>1</v>
      </c>
      <c r="H48" s="361">
        <f t="shared" ref="H48" si="341">SUM(G46:G48)</f>
        <v>3</v>
      </c>
      <c r="I48" s="2555" t="str">
        <f t="shared" ref="I48" si="342">IF(H48=-3,"悪化 ",IF(H48=3,"改善 "," ---"))</f>
        <v xml:space="preserve">改善 </v>
      </c>
      <c r="J48" s="2559">
        <f>結果表!N46</f>
        <v>99.218818801534937</v>
      </c>
      <c r="L48" s="529">
        <v>9</v>
      </c>
      <c r="M48" s="262">
        <f t="shared" ref="M48" si="343">B48</f>
        <v>100.40627772544939</v>
      </c>
      <c r="N48" s="220">
        <f t="shared" ref="N48" si="344">J48</f>
        <v>99.218818801534937</v>
      </c>
    </row>
    <row r="49" spans="1:14">
      <c r="A49" s="2206">
        <v>44470</v>
      </c>
      <c r="B49" s="2559">
        <f>結果表!F47</f>
        <v>100.61236251717568</v>
      </c>
      <c r="C49" s="699">
        <f t="shared" ref="C49" si="345">B49-B48</f>
        <v>0.20608479172629757</v>
      </c>
      <c r="D49" s="243">
        <f t="shared" ref="D49" si="346">ROUND((B49-B37)/B37*100,2)</f>
        <v>2.68</v>
      </c>
      <c r="E49" s="359">
        <f t="shared" ref="E49" si="347">AVERAGE(B47:B49)</f>
        <v>100.43317599519195</v>
      </c>
      <c r="F49" s="359">
        <f t="shared" ref="F49" si="348">E49-E48</f>
        <v>0.12288810010670659</v>
      </c>
      <c r="G49" s="361">
        <f t="shared" ref="G49" si="349">IF(F49&lt;0,-1,1)</f>
        <v>1</v>
      </c>
      <c r="H49" s="361">
        <f t="shared" ref="H49" si="350">SUM(G47:G49)</f>
        <v>3</v>
      </c>
      <c r="I49" s="2555" t="str">
        <f t="shared" ref="I49" si="351">IF(H49=-3,"悪化 ",IF(H49=3,"改善 "," ---"))</f>
        <v xml:space="preserve">改善 </v>
      </c>
      <c r="J49" s="2559">
        <f>結果表!N47</f>
        <v>99.343167914335751</v>
      </c>
      <c r="L49" s="529">
        <v>10</v>
      </c>
      <c r="M49" s="262">
        <f t="shared" ref="M49" si="352">B49</f>
        <v>100.61236251717568</v>
      </c>
      <c r="N49" s="220">
        <f t="shared" ref="N49" si="353">J49</f>
        <v>99.343167914335751</v>
      </c>
    </row>
    <row r="50" spans="1:14">
      <c r="A50" s="2206">
        <v>44501</v>
      </c>
      <c r="B50" s="2559">
        <f>結果表!F48</f>
        <v>100.86430186716404</v>
      </c>
      <c r="C50" s="699">
        <f t="shared" ref="C50" si="354">B50-B49</f>
        <v>0.25193934998836198</v>
      </c>
      <c r="D50" s="243">
        <f t="shared" ref="D50" si="355">ROUND((B50-B38)/B38*100,2)</f>
        <v>2.46</v>
      </c>
      <c r="E50" s="359">
        <f t="shared" ref="E50" si="356">AVERAGE(B48:B50)</f>
        <v>100.6276473699297</v>
      </c>
      <c r="F50" s="359">
        <f t="shared" ref="F50" si="357">E50-E49</f>
        <v>0.19447137473775911</v>
      </c>
      <c r="G50" s="361">
        <f t="shared" ref="G50" si="358">IF(F50&lt;0,-1,1)</f>
        <v>1</v>
      </c>
      <c r="H50" s="361">
        <f t="shared" ref="H50" si="359">SUM(G48:G50)</f>
        <v>3</v>
      </c>
      <c r="I50" s="2555" t="str">
        <f t="shared" ref="I50" si="360">IF(H50=-3,"悪化 ",IF(H50=3,"改善 "," ---"))</f>
        <v xml:space="preserve">改善 </v>
      </c>
      <c r="J50" s="2559">
        <f>結果表!N48</f>
        <v>99.507866977180186</v>
      </c>
      <c r="L50" s="528">
        <v>11</v>
      </c>
      <c r="M50" s="262">
        <f t="shared" ref="M50" si="361">B50</f>
        <v>100.86430186716404</v>
      </c>
      <c r="N50" s="220">
        <f t="shared" ref="N50" si="362">J50</f>
        <v>99.507866977180186</v>
      </c>
    </row>
    <row r="51" spans="1:14">
      <c r="A51" s="2206">
        <v>44531</v>
      </c>
      <c r="B51" s="2560">
        <f>結果表!F49</f>
        <v>101.11709466239907</v>
      </c>
      <c r="C51" s="699">
        <f t="shared" ref="C51:C52" si="363">B51-B50</f>
        <v>0.25279279523502396</v>
      </c>
      <c r="D51" s="243">
        <f t="shared" ref="D51:D52" si="364">ROUND((B51-B39)/B39*100,2)</f>
        <v>2.25</v>
      </c>
      <c r="E51" s="359">
        <f t="shared" ref="E51:E52" si="365">AVERAGE(B49:B51)</f>
        <v>100.86458634891294</v>
      </c>
      <c r="F51" s="359">
        <f t="shared" ref="F51:F52" si="366">E51-E50</f>
        <v>0.23693897898323257</v>
      </c>
      <c r="G51" s="361">
        <f t="shared" ref="G51:G52" si="367">IF(F51&lt;0,-1,1)</f>
        <v>1</v>
      </c>
      <c r="H51" s="361">
        <f t="shared" ref="H51:H52" si="368">SUM(G49:G51)</f>
        <v>3</v>
      </c>
      <c r="I51" s="2555" t="str">
        <f t="shared" ref="I51:I52" si="369">IF(H51=-3,"悪化 ",IF(H51=3,"改善 "," ---"))</f>
        <v xml:space="preserve">改善 </v>
      </c>
      <c r="J51" s="2560">
        <f>結果表!N49</f>
        <v>99.686089120892689</v>
      </c>
      <c r="L51" s="532">
        <v>12</v>
      </c>
      <c r="M51" s="494">
        <f t="shared" ref="M51:M52" si="370">B51</f>
        <v>101.11709466239907</v>
      </c>
      <c r="N51" s="225">
        <f t="shared" ref="N51:N52" si="371">J51</f>
        <v>99.686089120892689</v>
      </c>
    </row>
    <row r="52" spans="1:14">
      <c r="A52" s="2239">
        <v>44562</v>
      </c>
      <c r="B52" s="2559">
        <f>結果表!F50</f>
        <v>101.37426146724566</v>
      </c>
      <c r="C52" s="547">
        <f t="shared" si="363"/>
        <v>0.25716680484659094</v>
      </c>
      <c r="D52" s="245">
        <f t="shared" si="364"/>
        <v>2.0499999999999998</v>
      </c>
      <c r="E52" s="548">
        <f t="shared" si="365"/>
        <v>101.11855266560292</v>
      </c>
      <c r="F52" s="553">
        <f t="shared" si="366"/>
        <v>0.25396631668998282</v>
      </c>
      <c r="G52" s="549">
        <f t="shared" si="367"/>
        <v>1</v>
      </c>
      <c r="H52" s="554">
        <f t="shared" si="368"/>
        <v>3</v>
      </c>
      <c r="I52" s="2556" t="str">
        <f t="shared" si="369"/>
        <v xml:space="preserve">改善 </v>
      </c>
      <c r="J52" s="2559">
        <f>結果表!N50</f>
        <v>99.896097498341689</v>
      </c>
      <c r="L52" s="530" t="s">
        <v>857</v>
      </c>
      <c r="M52" s="262">
        <f t="shared" si="370"/>
        <v>101.37426146724566</v>
      </c>
      <c r="N52" s="220">
        <f t="shared" si="371"/>
        <v>99.896097498341689</v>
      </c>
    </row>
    <row r="53" spans="1:14">
      <c r="A53" s="2240">
        <v>44593</v>
      </c>
      <c r="B53" s="2559">
        <f>結果表!F51</f>
        <v>101.62582100962914</v>
      </c>
      <c r="C53" s="52">
        <f t="shared" ref="C53" si="372">B53-B52</f>
        <v>0.25155954238347533</v>
      </c>
      <c r="D53" s="243">
        <f t="shared" ref="D53" si="373">ROUND((B53-B41)/B41*100,2)</f>
        <v>1.93</v>
      </c>
      <c r="E53" s="542">
        <f t="shared" ref="E53" si="374">AVERAGE(B51:B53)</f>
        <v>101.37239237975795</v>
      </c>
      <c r="F53" s="359">
        <f t="shared" ref="F53" si="375">E53-E52</f>
        <v>0.25383971415503481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9">
        <f>結果表!N51</f>
        <v>100.12288251656851</v>
      </c>
      <c r="L53" s="527">
        <v>2</v>
      </c>
      <c r="M53" s="262">
        <f t="shared" ref="M53" si="379">B53</f>
        <v>101.62582100962914</v>
      </c>
      <c r="N53" s="220">
        <f t="shared" ref="N53" si="380">J53</f>
        <v>100.12288251656851</v>
      </c>
    </row>
    <row r="54" spans="1:14">
      <c r="A54" s="2240">
        <v>44621</v>
      </c>
      <c r="B54" s="2559">
        <f>結果表!F52</f>
        <v>101.90112596978638</v>
      </c>
      <c r="C54" s="52">
        <f t="shared" ref="C54" si="381">B54-B53</f>
        <v>0.27530496015724282</v>
      </c>
      <c r="D54" s="243">
        <f t="shared" ref="D54" si="382">ROUND((B54-B42)/B42*100,2)</f>
        <v>1.91</v>
      </c>
      <c r="E54" s="542">
        <f t="shared" ref="E54" si="383">AVERAGE(B52:B54)</f>
        <v>101.63373614888707</v>
      </c>
      <c r="F54" s="359">
        <f t="shared" ref="F54" si="384">E54-E53</f>
        <v>0.2613437691291125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9">
        <f>結果表!N52</f>
        <v>100.35166276446058</v>
      </c>
      <c r="L54" s="527">
        <v>3</v>
      </c>
      <c r="M54" s="262">
        <f t="shared" ref="M54" si="388">B54</f>
        <v>101.90112596978638</v>
      </c>
      <c r="N54" s="220">
        <f t="shared" ref="N54" si="389">J54</f>
        <v>100.35166276446058</v>
      </c>
    </row>
    <row r="55" spans="1:14">
      <c r="A55" s="2240">
        <v>44652</v>
      </c>
      <c r="B55" s="2559">
        <f>結果表!F53</f>
        <v>102.12234794908547</v>
      </c>
      <c r="C55" s="52">
        <f t="shared" ref="C55" si="390">B55-B54</f>
        <v>0.22122197929908793</v>
      </c>
      <c r="D55" s="243">
        <f t="shared" ref="D55" si="391">ROUND((B55-B43)/B43*100,2)</f>
        <v>1.96</v>
      </c>
      <c r="E55" s="542">
        <f t="shared" ref="E55" si="392">AVERAGE(B53:B55)</f>
        <v>101.88309830950033</v>
      </c>
      <c r="F55" s="359">
        <f t="shared" ref="F55" si="393">E55-E54</f>
        <v>0.24936216061325922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9">
        <f>結果表!N53</f>
        <v>100.54912601171144</v>
      </c>
      <c r="L55" s="527">
        <v>4</v>
      </c>
      <c r="M55" s="262">
        <f t="shared" ref="M55" si="397">B55</f>
        <v>102.12234794908547</v>
      </c>
      <c r="N55" s="220">
        <f t="shared" ref="N55" si="398">J55</f>
        <v>100.54912601171144</v>
      </c>
    </row>
    <row r="56" spans="1:14">
      <c r="A56" s="2240">
        <v>44682</v>
      </c>
      <c r="B56" s="2559">
        <f>結果表!F54</f>
        <v>102.21705967060545</v>
      </c>
      <c r="C56" s="52">
        <f t="shared" ref="C56" si="399">B56-B55</f>
        <v>9.4711721519985304E-2</v>
      </c>
      <c r="D56" s="243">
        <f t="shared" ref="D56" si="400">ROUND((B56-B44)/B44*100,2)</f>
        <v>1.98</v>
      </c>
      <c r="E56" s="542">
        <f t="shared" ref="E56" si="401">AVERAGE(B54:B56)</f>
        <v>102.08017786315911</v>
      </c>
      <c r="F56" s="359">
        <f t="shared" ref="F56" si="402">E56-E55</f>
        <v>0.19707955365878149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9">
        <f>結果表!N54</f>
        <v>100.69161520304883</v>
      </c>
      <c r="L56" s="527">
        <v>5</v>
      </c>
      <c r="M56" s="262">
        <f t="shared" ref="M56" si="406">B56</f>
        <v>102.21705967060545</v>
      </c>
      <c r="N56" s="220">
        <f t="shared" ref="N56" si="407">J56</f>
        <v>100.69161520304883</v>
      </c>
    </row>
    <row r="57" spans="1:14">
      <c r="A57" s="2240">
        <v>44713</v>
      </c>
      <c r="B57" s="2559">
        <f>結果表!F55</f>
        <v>102.21018393676547</v>
      </c>
      <c r="C57" s="52">
        <f t="shared" ref="C57:C58" si="408">B57-B56</f>
        <v>-6.8757338399763057E-3</v>
      </c>
      <c r="D57" s="243">
        <f t="shared" ref="D57:D58" si="409">ROUND((B57-B45)/B45*100,2)</f>
        <v>1.96</v>
      </c>
      <c r="E57" s="542">
        <f t="shared" ref="E57:E58" si="410">AVERAGE(B55:B57)</f>
        <v>102.18319718548547</v>
      </c>
      <c r="F57" s="359">
        <f t="shared" ref="F57:F58" si="411">E57-E56</f>
        <v>0.10301932232636091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9">
        <f>結果表!N55</f>
        <v>100.76462085466839</v>
      </c>
      <c r="L57" s="527">
        <v>6</v>
      </c>
      <c r="M57" s="262">
        <f t="shared" ref="M57:M58" si="415">B57</f>
        <v>102.21018393676547</v>
      </c>
      <c r="N57" s="220">
        <f t="shared" ref="N57:N58" si="416">J57</f>
        <v>100.76462085466839</v>
      </c>
    </row>
    <row r="58" spans="1:14">
      <c r="A58" s="2240">
        <v>44743</v>
      </c>
      <c r="B58" s="2559">
        <f>結果表!F56</f>
        <v>102.12416493140762</v>
      </c>
      <c r="C58" s="52">
        <f t="shared" si="408"/>
        <v>-8.6019005357854894E-2</v>
      </c>
      <c r="D58" s="243">
        <f t="shared" si="409"/>
        <v>1.88</v>
      </c>
      <c r="E58" s="542">
        <f t="shared" si="410"/>
        <v>102.18380284625952</v>
      </c>
      <c r="F58" s="359">
        <f t="shared" si="411"/>
        <v>6.0566077405610486E-4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9">
        <f>結果表!N56</f>
        <v>100.7546353565444</v>
      </c>
      <c r="L58" s="527">
        <v>7</v>
      </c>
      <c r="M58" s="262">
        <f t="shared" si="415"/>
        <v>102.12416493140762</v>
      </c>
      <c r="N58" s="220">
        <f t="shared" si="416"/>
        <v>100.7546353565444</v>
      </c>
    </row>
    <row r="59" spans="1:14">
      <c r="A59" s="2240">
        <v>44774</v>
      </c>
      <c r="B59" s="2559">
        <f>結果表!F57</f>
        <v>101.96126851221214</v>
      </c>
      <c r="C59" s="52">
        <f t="shared" ref="C59" si="417">B59-B58</f>
        <v>-0.16289641919547648</v>
      </c>
      <c r="D59" s="243">
        <f t="shared" ref="D59" si="418">ROUND((B59-B47)/B47*100,2)</f>
        <v>1.68</v>
      </c>
      <c r="E59" s="542">
        <f t="shared" ref="E59" si="419">AVERAGE(B57:B59)</f>
        <v>102.09853912679507</v>
      </c>
      <c r="F59" s="359">
        <f t="shared" ref="F59" si="420">E59-E58</f>
        <v>-8.5263719464450105E-2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9">
        <f>結果表!N57</f>
        <v>100.67594342154536</v>
      </c>
      <c r="L59" s="529">
        <v>8</v>
      </c>
      <c r="M59" s="262">
        <f t="shared" ref="M59" si="424">B59</f>
        <v>101.96126851221214</v>
      </c>
      <c r="N59" s="220">
        <f t="shared" ref="N59" si="425">J59</f>
        <v>100.67594342154536</v>
      </c>
    </row>
    <row r="60" spans="1:14">
      <c r="A60" s="2240">
        <v>44805</v>
      </c>
      <c r="B60" s="2559">
        <f>結果表!F58</f>
        <v>101.72129427461462</v>
      </c>
      <c r="C60" s="52">
        <f t="shared" ref="C60" si="426">B60-B59</f>
        <v>-0.23997423759752223</v>
      </c>
      <c r="D60" s="243">
        <f t="shared" ref="D60" si="427">ROUND((B60-B48)/B48*100,2)</f>
        <v>1.31</v>
      </c>
      <c r="E60" s="542">
        <f t="shared" ref="E60" si="428">AVERAGE(B58:B60)</f>
        <v>101.93557590607811</v>
      </c>
      <c r="F60" s="359">
        <f t="shared" ref="F60" si="429">E60-E59</f>
        <v>-0.16296322071696068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9">
        <f>結果表!N58</f>
        <v>100.53892506192001</v>
      </c>
      <c r="L60" s="529">
        <v>9</v>
      </c>
      <c r="M60" s="262">
        <f t="shared" ref="M60" si="433">B60</f>
        <v>101.72129427461462</v>
      </c>
      <c r="N60" s="220">
        <f t="shared" ref="N60" si="434">J60</f>
        <v>100.53892506192001</v>
      </c>
    </row>
    <row r="61" spans="1:14">
      <c r="A61" s="2240">
        <v>44835</v>
      </c>
      <c r="B61" s="2559">
        <f>結果表!F59</f>
        <v>101.42587944870351</v>
      </c>
      <c r="C61" s="52">
        <f t="shared" ref="C61" si="435">B61-B60</f>
        <v>-0.29541482591110935</v>
      </c>
      <c r="D61" s="243">
        <f t="shared" ref="D61" si="436">ROUND((B61-B49)/B49*100,2)</f>
        <v>0.81</v>
      </c>
      <c r="E61" s="542">
        <f t="shared" ref="E61" si="437">AVERAGE(B59:B61)</f>
        <v>101.70281407851009</v>
      </c>
      <c r="F61" s="359">
        <f t="shared" ref="F61" si="438">E61-E60</f>
        <v>-0.23276182756802655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9">
        <f>結果表!N59</f>
        <v>100.35231895799197</v>
      </c>
      <c r="L61" s="529">
        <v>10</v>
      </c>
      <c r="M61" s="262">
        <f t="shared" ref="M61" si="442">B61</f>
        <v>101.42587944870351</v>
      </c>
      <c r="N61" s="220">
        <f t="shared" ref="N61" si="443">J61</f>
        <v>100.35231895799197</v>
      </c>
    </row>
    <row r="62" spans="1:14">
      <c r="A62" s="2240">
        <v>44866</v>
      </c>
      <c r="B62" s="2559">
        <f>結果表!F60</f>
        <v>101.12734095781948</v>
      </c>
      <c r="C62" s="52">
        <f t="shared" ref="C62" si="444">B62-B61</f>
        <v>-0.2985384908840274</v>
      </c>
      <c r="D62" s="243">
        <f t="shared" ref="D62" si="445">ROUND((B62-B50)/B50*100,2)</f>
        <v>0.26</v>
      </c>
      <c r="E62" s="542">
        <f t="shared" ref="E62" si="446">AVERAGE(B60:B62)</f>
        <v>101.42483822704587</v>
      </c>
      <c r="F62" s="359">
        <f t="shared" ref="F62" si="447">E62-E61</f>
        <v>-0.27797585146421966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9">
        <f>結果表!N60</f>
        <v>100.1563640802076</v>
      </c>
      <c r="L62" s="528">
        <v>11</v>
      </c>
      <c r="M62" s="262">
        <f t="shared" ref="M62" si="451">B62</f>
        <v>101.12734095781948</v>
      </c>
      <c r="N62" s="220">
        <f t="shared" ref="N62" si="452">J62</f>
        <v>100.1563640802076</v>
      </c>
    </row>
    <row r="63" spans="1:14">
      <c r="A63" s="2561">
        <v>44896</v>
      </c>
      <c r="B63" s="2559">
        <f>結果表!F61</f>
        <v>100.84230969718918</v>
      </c>
      <c r="C63" s="550">
        <f t="shared" ref="C63:C64" si="453">B63-B62</f>
        <v>-0.28503126063030493</v>
      </c>
      <c r="D63" s="246">
        <f t="shared" ref="D63:D64" si="454">ROUND((B63-B51)/B51*100,2)</f>
        <v>-0.27</v>
      </c>
      <c r="E63" s="551">
        <f t="shared" ref="E63:E64" si="455">AVERAGE(B61:B63)</f>
        <v>101.13184336790407</v>
      </c>
      <c r="F63" s="544">
        <f t="shared" ref="F63:F64" si="456">E63-E62</f>
        <v>-0.29299485914179968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9">
        <f>結果表!N61</f>
        <v>99.975093904908746</v>
      </c>
      <c r="L63" s="532">
        <v>12</v>
      </c>
      <c r="M63" s="494">
        <f t="shared" ref="M63:M64" si="460">B63</f>
        <v>100.84230969718918</v>
      </c>
      <c r="N63" s="225">
        <f t="shared" ref="N63:N64" si="461">J63</f>
        <v>99.975093904908746</v>
      </c>
    </row>
    <row r="64" spans="1:14">
      <c r="A64" s="2206">
        <v>44927</v>
      </c>
      <c r="B64" s="2558">
        <f>結果表!F62</f>
        <v>100.57249349073321</v>
      </c>
      <c r="C64" s="699">
        <f t="shared" si="453"/>
        <v>-0.26981620645597104</v>
      </c>
      <c r="D64" s="52">
        <f t="shared" si="454"/>
        <v>-0.79</v>
      </c>
      <c r="E64" s="359">
        <f t="shared" si="455"/>
        <v>100.84738138191396</v>
      </c>
      <c r="F64" s="542">
        <f t="shared" si="456"/>
        <v>-0.28446198599010586</v>
      </c>
      <c r="G64" s="361">
        <f t="shared" si="457"/>
        <v>-1</v>
      </c>
      <c r="H64" s="360">
        <f t="shared" si="458"/>
        <v>-3</v>
      </c>
      <c r="I64" s="2555" t="str">
        <f t="shared" si="459"/>
        <v xml:space="preserve">悪化 </v>
      </c>
      <c r="J64" s="2558">
        <f>結果表!N62</f>
        <v>99.838324758455968</v>
      </c>
      <c r="L64" s="530" t="s">
        <v>1211</v>
      </c>
      <c r="M64" s="531">
        <f t="shared" si="460"/>
        <v>100.57249349073321</v>
      </c>
      <c r="N64" s="369">
        <f t="shared" si="461"/>
        <v>99.838324758455968</v>
      </c>
    </row>
    <row r="65" spans="1:14">
      <c r="A65" s="2206">
        <v>44958</v>
      </c>
      <c r="B65" s="2559">
        <f>結果表!F63</f>
        <v>100.30098877635383</v>
      </c>
      <c r="C65" s="699">
        <f t="shared" ref="C65" si="462">B65-B64</f>
        <v>-0.2715047143793754</v>
      </c>
      <c r="D65" s="52">
        <f t="shared" ref="D65" si="463">ROUND((B65-B53)/B53*100,2)</f>
        <v>-1.3</v>
      </c>
      <c r="E65" s="359">
        <f t="shared" ref="E65" si="464">AVERAGE(B63:B65)</f>
        <v>100.57193065475873</v>
      </c>
      <c r="F65" s="542">
        <f t="shared" ref="F65" si="465">E65-E64</f>
        <v>-0.27545072715523133</v>
      </c>
      <c r="G65" s="361">
        <f t="shared" ref="G65" si="466">IF(F65&lt;0,-1,1)</f>
        <v>-1</v>
      </c>
      <c r="H65" s="360">
        <f t="shared" ref="H65" si="467">SUM(G63:G65)</f>
        <v>-3</v>
      </c>
      <c r="I65" s="2555" t="str">
        <f t="shared" ref="I65" si="468">IF(H65=-3,"悪化 ",IF(H65=3,"改善 "," ---"))</f>
        <v xml:space="preserve">悪化 </v>
      </c>
      <c r="J65" s="2559">
        <f>結果表!N63</f>
        <v>99.771195928889142</v>
      </c>
      <c r="L65" s="527">
        <v>2</v>
      </c>
      <c r="M65" s="262">
        <f t="shared" ref="M65" si="469">B65</f>
        <v>100.30098877635383</v>
      </c>
      <c r="N65" s="220">
        <f t="shared" ref="N65" si="470">J65</f>
        <v>99.771195928889142</v>
      </c>
    </row>
    <row r="66" spans="1:14">
      <c r="A66" s="2206">
        <v>44986</v>
      </c>
      <c r="B66" s="2559">
        <f>結果表!F64</f>
        <v>100.0299183869012</v>
      </c>
      <c r="C66" s="699">
        <f t="shared" ref="C66" si="471">B66-B65</f>
        <v>-0.27107038945263184</v>
      </c>
      <c r="D66" s="52">
        <f t="shared" ref="D66" si="472">ROUND((B66-B54)/B54*100,2)</f>
        <v>-1.84</v>
      </c>
      <c r="E66" s="359">
        <f t="shared" ref="E66" si="473">AVERAGE(B64:B66)</f>
        <v>100.30113355132941</v>
      </c>
      <c r="F66" s="542">
        <f t="shared" ref="F66" si="474">E66-E65</f>
        <v>-0.27079710342931662</v>
      </c>
      <c r="G66" s="361">
        <f t="shared" ref="G66" si="475">IF(F66&lt;0,-1,1)</f>
        <v>-1</v>
      </c>
      <c r="H66" s="360">
        <f t="shared" ref="H66" si="476">SUM(G64:G66)</f>
        <v>-3</v>
      </c>
      <c r="I66" s="2555" t="str">
        <f t="shared" ref="I66" si="477">IF(H66=-3,"悪化 ",IF(H66=3,"改善 "," ---"))</f>
        <v xml:space="preserve">悪化 </v>
      </c>
      <c r="J66" s="2559">
        <f>結果表!N64</f>
        <v>99.799854739708991</v>
      </c>
      <c r="L66" s="527">
        <v>3</v>
      </c>
      <c r="M66" s="262">
        <f t="shared" ref="M66" si="478">B66</f>
        <v>100.0299183869012</v>
      </c>
      <c r="N66" s="220">
        <f t="shared" ref="N66" si="479">J66</f>
        <v>99.799854739708991</v>
      </c>
    </row>
    <row r="67" spans="1:14">
      <c r="A67" s="2206">
        <v>45017</v>
      </c>
      <c r="B67" s="2559">
        <f>結果表!F65</f>
        <v>99.798891204739078</v>
      </c>
      <c r="C67" s="699">
        <f t="shared" ref="C67" si="480">B67-B66</f>
        <v>-0.23102718216212281</v>
      </c>
      <c r="D67" s="52">
        <f t="shared" ref="D67" si="481">ROUND((B67-B55)/B55*100,2)</f>
        <v>-2.2799999999999998</v>
      </c>
      <c r="E67" s="359">
        <f t="shared" ref="E67" si="482">AVERAGE(B65:B67)</f>
        <v>100.0432661226647</v>
      </c>
      <c r="F67" s="542">
        <f t="shared" ref="F67" si="483">E67-E66</f>
        <v>-0.25786742866471002</v>
      </c>
      <c r="G67" s="361">
        <f t="shared" ref="G67" si="484">IF(F67&lt;0,-1,1)</f>
        <v>-1</v>
      </c>
      <c r="H67" s="360">
        <f t="shared" ref="H67" si="485">SUM(G65:G67)</f>
        <v>-3</v>
      </c>
      <c r="I67" s="2555" t="str">
        <f t="shared" ref="I67" si="486">IF(H67=-3,"悪化 ",IF(H67=3,"改善 "," ---"))</f>
        <v xml:space="preserve">悪化 </v>
      </c>
      <c r="J67" s="2559">
        <f>結果表!N65</f>
        <v>99.904320520760635</v>
      </c>
      <c r="L67" s="527">
        <v>4</v>
      </c>
      <c r="M67" s="262">
        <f t="shared" ref="M67" si="487">B67</f>
        <v>99.798891204739078</v>
      </c>
      <c r="N67" s="220">
        <f t="shared" ref="N67" si="488">J67</f>
        <v>99.904320520760635</v>
      </c>
    </row>
    <row r="68" spans="1:14">
      <c r="A68" s="2206">
        <v>45047</v>
      </c>
      <c r="B68" s="2559">
        <f>結果表!F66</f>
        <v>99.659032078455397</v>
      </c>
      <c r="C68" s="699">
        <f t="shared" ref="C68" si="489">B68-B67</f>
        <v>-0.13985912628368169</v>
      </c>
      <c r="D68" s="52">
        <f t="shared" ref="D68" si="490">ROUND((B68-B56)/B56*100,2)</f>
        <v>-2.5</v>
      </c>
      <c r="E68" s="359">
        <f t="shared" ref="E68" si="491">AVERAGE(B66:B68)</f>
        <v>99.829280556698563</v>
      </c>
      <c r="F68" s="542">
        <f t="shared" ref="F68" si="492">E68-E67</f>
        <v>-0.21398556596614071</v>
      </c>
      <c r="G68" s="361">
        <f t="shared" ref="G68" si="493">IF(F68&lt;0,-1,1)</f>
        <v>-1</v>
      </c>
      <c r="H68" s="360">
        <f t="shared" ref="H68" si="494">SUM(G66:G68)</f>
        <v>-3</v>
      </c>
      <c r="I68" s="2555" t="str">
        <f t="shared" ref="I68" si="495">IF(H68=-3,"悪化 ",IF(H68=3,"改善 "," ---"))</f>
        <v xml:space="preserve">悪化 </v>
      </c>
      <c r="J68" s="2559">
        <f>結果表!N66</f>
        <v>100.04887148541782</v>
      </c>
      <c r="L68" s="527">
        <v>5</v>
      </c>
      <c r="M68" s="262">
        <f t="shared" ref="M68" si="496">B68</f>
        <v>99.659032078455397</v>
      </c>
      <c r="N68" s="220">
        <f t="shared" ref="N68" si="497">J68</f>
        <v>100.04887148541782</v>
      </c>
    </row>
    <row r="69" spans="1:14">
      <c r="A69" s="2206">
        <v>45078</v>
      </c>
      <c r="B69" s="2559">
        <f>結果表!F67</f>
        <v>99.544408815380024</v>
      </c>
      <c r="C69" s="699">
        <f t="shared" ref="C69" si="498">B69-B68</f>
        <v>-0.11462326307537296</v>
      </c>
      <c r="D69" s="52">
        <f t="shared" ref="D69" si="499">ROUND((B69-B57)/B57*100,2)</f>
        <v>-2.61</v>
      </c>
      <c r="E69" s="359">
        <f t="shared" ref="E69" si="500">AVERAGE(B67:B69)</f>
        <v>99.667444032858157</v>
      </c>
      <c r="F69" s="542">
        <f t="shared" ref="F69" si="501">E69-E68</f>
        <v>-0.1618365238404067</v>
      </c>
      <c r="G69" s="361">
        <f t="shared" ref="G69" si="502">IF(F69&lt;0,-1,1)</f>
        <v>-1</v>
      </c>
      <c r="H69" s="360">
        <f t="shared" ref="H69" si="503">SUM(G67:G69)</f>
        <v>-3</v>
      </c>
      <c r="I69" s="2555" t="str">
        <f t="shared" ref="I69" si="504">IF(H69=-3,"悪化 ",IF(H69=3,"改善 "," ---"))</f>
        <v xml:space="preserve">悪化 </v>
      </c>
      <c r="J69" s="2559">
        <f>結果表!N67</f>
        <v>100.18815560856635</v>
      </c>
      <c r="L69" s="527">
        <v>6</v>
      </c>
      <c r="M69" s="262">
        <f t="shared" ref="M69" si="505">B69</f>
        <v>99.544408815380024</v>
      </c>
      <c r="N69" s="220">
        <f t="shared" ref="N69" si="506">J69</f>
        <v>100.18815560856635</v>
      </c>
    </row>
    <row r="70" spans="1:14">
      <c r="A70" s="2206">
        <v>45108</v>
      </c>
      <c r="B70" s="2559">
        <f>結果表!F68</f>
        <v>99.436244329824831</v>
      </c>
      <c r="C70" s="699">
        <f t="shared" ref="C70" si="507">B70-B69</f>
        <v>-0.10816448555519287</v>
      </c>
      <c r="D70" s="52">
        <f t="shared" ref="D70" si="508">ROUND((B70-B58)/B58*100,2)</f>
        <v>-2.63</v>
      </c>
      <c r="E70" s="359">
        <f t="shared" ref="E70" si="509">AVERAGE(B68:B70)</f>
        <v>99.546561741220088</v>
      </c>
      <c r="F70" s="542">
        <f t="shared" ref="F70" si="510">E70-E69</f>
        <v>-0.1208822916380683</v>
      </c>
      <c r="G70" s="361">
        <f t="shared" ref="G70" si="511">IF(F70&lt;0,-1,1)</f>
        <v>-1</v>
      </c>
      <c r="H70" s="360">
        <f t="shared" ref="H70" si="512">SUM(G68:G70)</f>
        <v>-3</v>
      </c>
      <c r="I70" s="2555" t="str">
        <f t="shared" ref="I70" si="513">IF(H70=-3,"悪化 ",IF(H70=3,"改善 "," ---"))</f>
        <v xml:space="preserve">悪化 </v>
      </c>
      <c r="J70" s="2559">
        <f>結果表!N68</f>
        <v>100.30863946089198</v>
      </c>
      <c r="L70" s="527">
        <v>7</v>
      </c>
      <c r="M70" s="262">
        <f t="shared" ref="M70" si="514">B70</f>
        <v>99.436244329824831</v>
      </c>
      <c r="N70" s="220">
        <f t="shared" ref="N70" si="515">J70</f>
        <v>100.30863946089198</v>
      </c>
    </row>
    <row r="71" spans="1:14">
      <c r="A71" s="2206">
        <v>45139</v>
      </c>
      <c r="B71" s="2559">
        <f>結果表!F69</f>
        <v>99.346304717388662</v>
      </c>
      <c r="C71" s="699">
        <f t="shared" ref="C71" si="516">B71-B70</f>
        <v>-8.9939612436168659E-2</v>
      </c>
      <c r="D71" s="52">
        <f t="shared" ref="D71" si="517">ROUND((B71-B59)/B59*100,2)</f>
        <v>-2.56</v>
      </c>
      <c r="E71" s="359">
        <f t="shared" ref="E71" si="518">AVERAGE(B69:B71)</f>
        <v>99.442319287531177</v>
      </c>
      <c r="F71" s="542">
        <f t="shared" ref="F71" si="519">E71-E70</f>
        <v>-0.1042424536889115</v>
      </c>
      <c r="G71" s="361">
        <f t="shared" ref="G71" si="520">IF(F71&lt;0,-1,1)</f>
        <v>-1</v>
      </c>
      <c r="H71" s="360">
        <f t="shared" ref="H71" si="521">SUM(G69:G71)</f>
        <v>-3</v>
      </c>
      <c r="I71" s="2555" t="str">
        <f t="shared" ref="I71" si="522">IF(H71=-3,"悪化 ",IF(H71=3,"改善 "," ---"))</f>
        <v xml:space="preserve">悪化 </v>
      </c>
      <c r="J71" s="2559">
        <f>結果表!N69</f>
        <v>100.39588828930846</v>
      </c>
      <c r="L71" s="529">
        <v>8</v>
      </c>
      <c r="M71" s="262">
        <f t="shared" ref="M71" si="523">B71</f>
        <v>99.346304717388662</v>
      </c>
      <c r="N71" s="220">
        <f t="shared" ref="N71" si="524">J71</f>
        <v>100.39588828930846</v>
      </c>
    </row>
    <row r="72" spans="1:14">
      <c r="A72" s="2206">
        <v>45170</v>
      </c>
      <c r="B72" s="2559">
        <f>結果表!F70</f>
        <v>99.242938535112842</v>
      </c>
      <c r="C72" s="699">
        <f t="shared" ref="C72" si="525">B72-B71</f>
        <v>-0.10336618227582051</v>
      </c>
      <c r="D72" s="52">
        <f t="shared" ref="D72" si="526">ROUND((B72-B60)/B60*100,2)</f>
        <v>-2.44</v>
      </c>
      <c r="E72" s="359">
        <f t="shared" ref="E72" si="527">AVERAGE(B70:B72)</f>
        <v>99.341829194108769</v>
      </c>
      <c r="F72" s="542">
        <f t="shared" ref="F72" si="528">E72-E71</f>
        <v>-0.10049009342240822</v>
      </c>
      <c r="G72" s="361">
        <f t="shared" ref="G72" si="529">IF(F72&lt;0,-1,1)</f>
        <v>-1</v>
      </c>
      <c r="H72" s="360">
        <f t="shared" ref="H72" si="530">SUM(G70:G72)</f>
        <v>-3</v>
      </c>
      <c r="I72" s="2555" t="str">
        <f t="shared" ref="I72" si="531">IF(H72=-3,"悪化 ",IF(H72=3,"改善 "," ---"))</f>
        <v xml:space="preserve">悪化 </v>
      </c>
      <c r="J72" s="2559">
        <f>結果表!N70</f>
        <v>100.43733037213477</v>
      </c>
      <c r="L72" s="529">
        <v>9</v>
      </c>
      <c r="M72" s="262">
        <f t="shared" ref="M72" si="532">B72</f>
        <v>99.242938535112842</v>
      </c>
      <c r="N72" s="220">
        <f t="shared" ref="N72" si="533">J72</f>
        <v>100.43733037213477</v>
      </c>
    </row>
    <row r="73" spans="1:14">
      <c r="A73" s="2206">
        <v>45200</v>
      </c>
      <c r="B73" s="2559">
        <f>結果表!F71</f>
        <v>99.14789222317259</v>
      </c>
      <c r="C73" s="699">
        <f t="shared" ref="C73" si="534">B73-B72</f>
        <v>-9.5046311940251371E-2</v>
      </c>
      <c r="D73" s="52">
        <f t="shared" ref="D73" si="535">ROUND((B73-B61)/B61*100,2)</f>
        <v>-2.25</v>
      </c>
      <c r="E73" s="359">
        <f t="shared" ref="E73" si="536">AVERAGE(B71:B73)</f>
        <v>99.245711825224703</v>
      </c>
      <c r="F73" s="542">
        <f t="shared" ref="F73" si="537">E73-E72</f>
        <v>-9.6117368884065968E-2</v>
      </c>
      <c r="G73" s="361">
        <f t="shared" ref="G73" si="538">IF(F73&lt;0,-1,1)</f>
        <v>-1</v>
      </c>
      <c r="H73" s="360">
        <f t="shared" ref="H73" si="539">SUM(G71:G73)</f>
        <v>-3</v>
      </c>
      <c r="I73" s="2555" t="str">
        <f t="shared" ref="I73" si="540">IF(H73=-3,"悪化 ",IF(H73=3,"改善 "," ---"))</f>
        <v xml:space="preserve">悪化 </v>
      </c>
      <c r="J73" s="2559">
        <f>結果表!N71</f>
        <v>100.43461777048002</v>
      </c>
      <c r="L73" s="529">
        <v>10</v>
      </c>
      <c r="M73" s="262">
        <f t="shared" ref="M73" si="541">B73</f>
        <v>99.14789222317259</v>
      </c>
      <c r="N73" s="220">
        <f t="shared" ref="N73" si="542">J73</f>
        <v>100.43461777048002</v>
      </c>
    </row>
    <row r="74" spans="1:14">
      <c r="A74" s="2206">
        <v>45231</v>
      </c>
      <c r="B74" s="2559">
        <f>結果表!F72</f>
        <v>99.043972639136683</v>
      </c>
      <c r="C74" s="699">
        <f t="shared" ref="C74" si="543">B74-B73</f>
        <v>-0.10391958403590706</v>
      </c>
      <c r="D74" s="52">
        <f t="shared" ref="D74" si="544">ROUND((B74-B62)/B62*100,2)</f>
        <v>-2.06</v>
      </c>
      <c r="E74" s="359">
        <f t="shared" ref="E74" si="545">AVERAGE(B72:B74)</f>
        <v>99.144934465807367</v>
      </c>
      <c r="F74" s="542">
        <f t="shared" ref="F74" si="546">E74-E73</f>
        <v>-0.10077735941733579</v>
      </c>
      <c r="G74" s="361">
        <f t="shared" ref="G74" si="547">IF(F74&lt;0,-1,1)</f>
        <v>-1</v>
      </c>
      <c r="H74" s="360">
        <f t="shared" ref="H74" si="548">SUM(G72:G74)</f>
        <v>-3</v>
      </c>
      <c r="I74" s="2555" t="str">
        <f t="shared" ref="I74" si="549">IF(H74=-3,"悪化 ",IF(H74=3,"改善 "," ---"))</f>
        <v xml:space="preserve">悪化 </v>
      </c>
      <c r="J74" s="2559">
        <f>結果表!N72</f>
        <v>100.3758391861388</v>
      </c>
      <c r="L74" s="528">
        <v>11</v>
      </c>
      <c r="M74" s="262">
        <f t="shared" ref="M74" si="550">B74</f>
        <v>99.043972639136683</v>
      </c>
      <c r="N74" s="220">
        <f t="shared" ref="N74" si="551">J74</f>
        <v>100.3758391861388</v>
      </c>
    </row>
    <row r="75" spans="1:14">
      <c r="A75" s="2206">
        <v>45261</v>
      </c>
      <c r="B75" s="2560">
        <f>結果表!F73</f>
        <v>98.921202763508361</v>
      </c>
      <c r="C75" s="699">
        <f t="shared" ref="C75:C76" si="552">B75-B74</f>
        <v>-0.12276987562832176</v>
      </c>
      <c r="D75" s="52">
        <f t="shared" ref="D75:D76" si="553">ROUND((B75-B63)/B63*100,2)</f>
        <v>-1.91</v>
      </c>
      <c r="E75" s="359">
        <f t="shared" ref="E75:E76" si="554">AVERAGE(B73:B75)</f>
        <v>99.037689208605869</v>
      </c>
      <c r="F75" s="542">
        <f t="shared" ref="F75:F76" si="555">E75-E74</f>
        <v>-0.10724525720149813</v>
      </c>
      <c r="G75" s="361">
        <f t="shared" ref="G75:G76" si="556">IF(F75&lt;0,-1,1)</f>
        <v>-1</v>
      </c>
      <c r="H75" s="360">
        <f t="shared" ref="H75:H76" si="557">SUM(G73:G75)</f>
        <v>-3</v>
      </c>
      <c r="I75" s="2555" t="str">
        <f t="shared" ref="I75:I76" si="558">IF(H75=-3,"悪化 ",IF(H75=3,"改善 "," ---"))</f>
        <v xml:space="preserve">悪化 </v>
      </c>
      <c r="J75" s="2560">
        <f>結果表!N73</f>
        <v>100.25765903447071</v>
      </c>
      <c r="L75" s="532">
        <v>12</v>
      </c>
      <c r="M75" s="494">
        <f t="shared" ref="M75:M76" si="559">B75</f>
        <v>98.921202763508361</v>
      </c>
      <c r="N75" s="225">
        <f t="shared" ref="N75:N76" si="560">J75</f>
        <v>100.25765903447071</v>
      </c>
    </row>
    <row r="76" spans="1:14">
      <c r="A76" s="2239">
        <v>45292</v>
      </c>
      <c r="B76" s="2559">
        <f>結果表!F74</f>
        <v>98.784876436412134</v>
      </c>
      <c r="C76" s="735">
        <f t="shared" si="552"/>
        <v>-0.13632632709622783</v>
      </c>
      <c r="D76" s="547">
        <f t="shared" si="553"/>
        <v>-1.78</v>
      </c>
      <c r="E76" s="553">
        <f t="shared" si="554"/>
        <v>98.916683946352393</v>
      </c>
      <c r="F76" s="548">
        <f t="shared" si="555"/>
        <v>-0.12100526225347608</v>
      </c>
      <c r="G76" s="554">
        <f t="shared" si="556"/>
        <v>-1</v>
      </c>
      <c r="H76" s="549">
        <f t="shared" si="557"/>
        <v>-3</v>
      </c>
      <c r="I76" s="2554" t="str">
        <f t="shared" si="558"/>
        <v xml:space="preserve">悪化 </v>
      </c>
      <c r="J76" s="2559">
        <f>結果表!N74</f>
        <v>100.08343081692421</v>
      </c>
      <c r="L76" s="530" t="s">
        <v>1255</v>
      </c>
      <c r="M76" s="262">
        <f t="shared" si="559"/>
        <v>98.784876436412134</v>
      </c>
      <c r="N76" s="220">
        <f t="shared" si="560"/>
        <v>100.08343081692421</v>
      </c>
    </row>
    <row r="77" spans="1:14">
      <c r="A77" s="2240">
        <v>45323</v>
      </c>
      <c r="B77" s="2559">
        <f>結果表!F75</f>
        <v>98.703690368660332</v>
      </c>
      <c r="C77" s="699">
        <f t="shared" ref="C77" si="561">B77-B76</f>
        <v>-8.1186067751801261E-2</v>
      </c>
      <c r="D77" s="52">
        <f t="shared" ref="D77" si="562">ROUND((B77-B65)/B65*100,2)</f>
        <v>-1.59</v>
      </c>
      <c r="E77" s="359">
        <f t="shared" ref="E77" si="563">AVERAGE(B75:B77)</f>
        <v>98.803256522860281</v>
      </c>
      <c r="F77" s="542">
        <f t="shared" ref="F77" si="564">E77-E76</f>
        <v>-0.11342742349211221</v>
      </c>
      <c r="G77" s="361">
        <f t="shared" ref="G77" si="565">IF(F77&lt;0,-1,1)</f>
        <v>-1</v>
      </c>
      <c r="H77" s="360">
        <f t="shared" ref="H77" si="566">SUM(G75:G77)</f>
        <v>-3</v>
      </c>
      <c r="I77" s="2555" t="str">
        <f t="shared" ref="I77" si="567">IF(H77=-3,"悪化 ",IF(H77=3,"改善 "," ---"))</f>
        <v xml:space="preserve">悪化 </v>
      </c>
      <c r="J77" s="2559">
        <f>結果表!N75</f>
        <v>99.925787257779561</v>
      </c>
      <c r="L77" s="527">
        <v>2</v>
      </c>
      <c r="M77" s="262">
        <f t="shared" ref="M77" si="568">B77</f>
        <v>98.703690368660332</v>
      </c>
      <c r="N77" s="220">
        <f t="shared" ref="N77" si="569">J77</f>
        <v>99.925787257779561</v>
      </c>
    </row>
    <row r="78" spans="1:14">
      <c r="A78" s="2240">
        <v>45352</v>
      </c>
      <c r="B78" s="2559">
        <f>結果表!F76</f>
        <v>98.697074718095621</v>
      </c>
      <c r="C78" s="699">
        <f t="shared" ref="C78" si="570">B78-B77</f>
        <v>-6.6156505647114727E-3</v>
      </c>
      <c r="D78" s="52">
        <f t="shared" ref="D78" si="571">ROUND((B78-B66)/B66*100,2)</f>
        <v>-1.33</v>
      </c>
      <c r="E78" s="359">
        <f t="shared" ref="E78" si="572">AVERAGE(B76:B78)</f>
        <v>98.728547174389362</v>
      </c>
      <c r="F78" s="542">
        <f t="shared" ref="F78" si="573">E78-E77</f>
        <v>-7.4709348470918258E-2</v>
      </c>
      <c r="G78" s="361">
        <f t="shared" ref="G78" si="574">IF(F78&lt;0,-1,1)</f>
        <v>-1</v>
      </c>
      <c r="H78" s="360">
        <f t="shared" ref="H78" si="575">SUM(G76:G78)</f>
        <v>-3</v>
      </c>
      <c r="I78" s="2555" t="str">
        <f t="shared" ref="I78" si="576">IF(H78=-3,"悪化 ",IF(H78=3,"改善 "," ---"))</f>
        <v xml:space="preserve">悪化 </v>
      </c>
      <c r="J78" s="2559">
        <f>結果表!N76</f>
        <v>99.824306055326829</v>
      </c>
      <c r="L78" s="527">
        <v>3</v>
      </c>
      <c r="M78" s="262">
        <f t="shared" ref="M78" si="577">B78</f>
        <v>98.697074718095621</v>
      </c>
      <c r="N78" s="220">
        <f t="shared" ref="N78" si="578">J78</f>
        <v>99.824306055326829</v>
      </c>
    </row>
    <row r="79" spans="1:14">
      <c r="A79" s="2240">
        <v>45383</v>
      </c>
      <c r="B79" s="2559">
        <f>結果表!F77</f>
        <v>98.829582361158785</v>
      </c>
      <c r="C79" s="699">
        <f t="shared" ref="C79" si="579">B79-B78</f>
        <v>0.13250764306316398</v>
      </c>
      <c r="D79" s="52">
        <f t="shared" ref="D79" si="580">ROUND((B79-B67)/B67*100,2)</f>
        <v>-0.97</v>
      </c>
      <c r="E79" s="359">
        <f t="shared" ref="E79" si="581">AVERAGE(B77:B79)</f>
        <v>98.743449149304908</v>
      </c>
      <c r="F79" s="542">
        <f t="shared" ref="F79" si="582">E79-E78</f>
        <v>1.4901974915545679E-2</v>
      </c>
      <c r="G79" s="361">
        <f t="shared" ref="G79" si="583">IF(F79&lt;0,-1,1)</f>
        <v>1</v>
      </c>
      <c r="H79" s="360">
        <f t="shared" ref="H79" si="584">SUM(G77:G79)</f>
        <v>-1</v>
      </c>
      <c r="I79" s="2555" t="str">
        <f t="shared" ref="I79" si="585">IF(H79=-3,"悪化 ",IF(H79=3,"改善 "," ---"))</f>
        <v xml:space="preserve"> ---</v>
      </c>
      <c r="J79" s="2559">
        <f>結果表!N77</f>
        <v>99.803451580874494</v>
      </c>
      <c r="L79" s="527">
        <v>4</v>
      </c>
      <c r="M79" s="262">
        <f t="shared" ref="M79" si="586">B79</f>
        <v>98.829582361158785</v>
      </c>
      <c r="N79" s="220">
        <f t="shared" ref="N79" si="587">J79</f>
        <v>99.803451580874494</v>
      </c>
    </row>
    <row r="80" spans="1:14">
      <c r="A80" s="2240">
        <v>45413</v>
      </c>
      <c r="B80" s="2559">
        <f>結果表!F78</f>
        <v>99.049325932235845</v>
      </c>
      <c r="C80" s="699">
        <f t="shared" ref="C80" si="588">B80-B79</f>
        <v>0.21974357107706055</v>
      </c>
      <c r="D80" s="52">
        <f t="shared" ref="D80" si="589">ROUND((B80-B68)/B68*100,2)</f>
        <v>-0.61</v>
      </c>
      <c r="E80" s="359">
        <f t="shared" ref="E80" si="590">AVERAGE(B78:B80)</f>
        <v>98.858661003830079</v>
      </c>
      <c r="F80" s="542">
        <f t="shared" ref="F80" si="591">E80-E79</f>
        <v>0.11521185452517102</v>
      </c>
      <c r="G80" s="361">
        <f t="shared" ref="G80" si="592">IF(F80&lt;0,-1,1)</f>
        <v>1</v>
      </c>
      <c r="H80" s="360">
        <f t="shared" ref="H80" si="593">SUM(G78:G80)</f>
        <v>1</v>
      </c>
      <c r="I80" s="2555" t="str">
        <f t="shared" ref="I80" si="594">IF(H80=-3,"悪化 ",IF(H80=3,"改善 "," ---"))</f>
        <v xml:space="preserve"> ---</v>
      </c>
      <c r="J80" s="2559">
        <f>結果表!N78</f>
        <v>99.856413536622583</v>
      </c>
      <c r="L80" s="527">
        <v>5</v>
      </c>
      <c r="M80" s="262">
        <f t="shared" ref="M80" si="595">B80</f>
        <v>99.049325932235845</v>
      </c>
      <c r="N80" s="220">
        <f t="shared" ref="N80" si="596">J80</f>
        <v>99.856413536622583</v>
      </c>
    </row>
    <row r="81" spans="1:14">
      <c r="A81" s="2240">
        <v>45444</v>
      </c>
      <c r="B81" s="2559">
        <f>結果表!F79</f>
        <v>99.281359328485593</v>
      </c>
      <c r="C81" s="699">
        <f t="shared" ref="C81" si="597">B81-B80</f>
        <v>0.23203339624974717</v>
      </c>
      <c r="D81" s="52">
        <f t="shared" ref="D81" si="598">ROUND((B81-B69)/B69*100,2)</f>
        <v>-0.26</v>
      </c>
      <c r="E81" s="359">
        <f t="shared" ref="E81" si="599">AVERAGE(B79:B81)</f>
        <v>99.053422540626741</v>
      </c>
      <c r="F81" s="542">
        <f t="shared" ref="F81" si="600">E81-E80</f>
        <v>0.19476153679666197</v>
      </c>
      <c r="G81" s="361">
        <f t="shared" ref="G81" si="601">IF(F81&lt;0,-1,1)</f>
        <v>1</v>
      </c>
      <c r="H81" s="360">
        <f t="shared" ref="H81" si="602">SUM(G79:G81)</f>
        <v>3</v>
      </c>
      <c r="I81" s="2555" t="str">
        <f t="shared" ref="I81" si="603">IF(H81=-3,"悪化 ",IF(H81=3,"改善 "," ---"))</f>
        <v xml:space="preserve">改善 </v>
      </c>
      <c r="J81" s="2559">
        <f>結果表!N79</f>
        <v>99.961835283349814</v>
      </c>
      <c r="L81" s="527">
        <v>6</v>
      </c>
      <c r="M81" s="262">
        <f t="shared" ref="M81" si="604">B81</f>
        <v>99.281359328485593</v>
      </c>
      <c r="N81" s="220">
        <f t="shared" ref="N81" si="605">J81</f>
        <v>99.961835283349814</v>
      </c>
    </row>
    <row r="82" spans="1:14">
      <c r="A82" s="2240">
        <v>45474</v>
      </c>
      <c r="B82" s="2559">
        <f>結果表!F80</f>
        <v>99.567400131090679</v>
      </c>
      <c r="C82" s="699">
        <f t="shared" ref="C82" si="606">B82-B81</f>
        <v>0.28604080260508624</v>
      </c>
      <c r="D82" s="52">
        <f t="shared" ref="D82" si="607">ROUND((B82-B70)/B70*100,2)</f>
        <v>0.13</v>
      </c>
      <c r="E82" s="359">
        <f t="shared" ref="E82" si="608">AVERAGE(B80:B82)</f>
        <v>99.299361797270706</v>
      </c>
      <c r="F82" s="542">
        <f t="shared" ref="F82" si="609">E82-E81</f>
        <v>0.24593925664396465</v>
      </c>
      <c r="G82" s="361">
        <f t="shared" ref="G82" si="610">IF(F82&lt;0,-1,1)</f>
        <v>1</v>
      </c>
      <c r="H82" s="360">
        <f t="shared" ref="H82" si="611">SUM(G80:G82)</f>
        <v>3</v>
      </c>
      <c r="I82" s="2555" t="str">
        <f t="shared" ref="I82" si="612">IF(H82=-3,"悪化 ",IF(H82=3,"改善 "," ---"))</f>
        <v xml:space="preserve">改善 </v>
      </c>
      <c r="J82" s="2559">
        <f>結果表!N80</f>
        <v>100.14245452439643</v>
      </c>
      <c r="L82" s="527">
        <v>7</v>
      </c>
      <c r="M82" s="262">
        <f t="shared" ref="M82" si="613">B82</f>
        <v>99.567400131090679</v>
      </c>
      <c r="N82" s="220">
        <f t="shared" ref="N82" si="614">J82</f>
        <v>100.14245452439643</v>
      </c>
    </row>
    <row r="83" spans="1:14">
      <c r="A83" s="2240">
        <v>45505</v>
      </c>
      <c r="B83" s="2559">
        <f>結果表!F81</f>
        <v>99.782045014841415</v>
      </c>
      <c r="C83" s="699">
        <f t="shared" ref="C83" si="615">B83-B82</f>
        <v>0.21464488375073643</v>
      </c>
      <c r="D83" s="52">
        <f t="shared" ref="D83" si="616">ROUND((B83-B71)/B71*100,2)</f>
        <v>0.44</v>
      </c>
      <c r="E83" s="359">
        <f t="shared" ref="E83" si="617">AVERAGE(B81:B83)</f>
        <v>99.543601491472558</v>
      </c>
      <c r="F83" s="542">
        <f t="shared" ref="F83" si="618">E83-E82</f>
        <v>0.24423969420185188</v>
      </c>
      <c r="G83" s="361">
        <f t="shared" ref="G83" si="619">IF(F83&lt;0,-1,1)</f>
        <v>1</v>
      </c>
      <c r="H83" s="360">
        <f t="shared" ref="H83" si="620">SUM(G81:G83)</f>
        <v>3</v>
      </c>
      <c r="I83" s="2555" t="str">
        <f t="shared" ref="I83" si="621">IF(H83=-3,"悪化 ",IF(H83=3,"改善 "," ---"))</f>
        <v xml:space="preserve">改善 </v>
      </c>
      <c r="J83" s="2559">
        <f>結果表!N81</f>
        <v>100.38868136041</v>
      </c>
      <c r="L83" s="529">
        <v>8</v>
      </c>
      <c r="M83" s="262">
        <f t="shared" ref="M83" si="622">B83</f>
        <v>99.782045014841415</v>
      </c>
      <c r="N83" s="220">
        <f t="shared" ref="N83" si="623">J83</f>
        <v>100.38868136041</v>
      </c>
    </row>
    <row r="84" spans="1:14">
      <c r="A84" s="2240">
        <v>45536</v>
      </c>
      <c r="B84" s="2559">
        <f>結果表!F82</f>
        <v>99.995737710052197</v>
      </c>
      <c r="C84" s="699">
        <f t="shared" ref="C84" si="624">B84-B83</f>
        <v>0.21369269521078138</v>
      </c>
      <c r="D84" s="52">
        <f t="shared" ref="D84" si="625">ROUND((B84-B72)/B72*100,2)</f>
        <v>0.76</v>
      </c>
      <c r="E84" s="359">
        <f t="shared" ref="E84" si="626">AVERAGE(B82:B84)</f>
        <v>99.781727618661421</v>
      </c>
      <c r="F84" s="542">
        <f t="shared" ref="F84" si="627">E84-E83</f>
        <v>0.23812612718886328</v>
      </c>
      <c r="G84" s="361">
        <f t="shared" ref="G84" si="628">IF(F84&lt;0,-1,1)</f>
        <v>1</v>
      </c>
      <c r="H84" s="360">
        <f t="shared" ref="H84" si="629">SUM(G82:G84)</f>
        <v>3</v>
      </c>
      <c r="I84" s="2555" t="str">
        <f t="shared" ref="I84" si="630">IF(H84=-3,"悪化 ",IF(H84=3,"改善 "," ---"))</f>
        <v xml:space="preserve">改善 </v>
      </c>
      <c r="J84" s="2559">
        <f>結果表!N82</f>
        <v>100.69591833676384</v>
      </c>
      <c r="L84" s="529">
        <v>9</v>
      </c>
      <c r="M84" s="262">
        <f t="shared" ref="M84" si="631">B84</f>
        <v>99.995737710052197</v>
      </c>
      <c r="N84" s="220">
        <f t="shared" ref="N84" si="632">J84</f>
        <v>100.69591833676384</v>
      </c>
    </row>
    <row r="85" spans="1:14">
      <c r="A85" s="2240">
        <v>45566</v>
      </c>
      <c r="B85" s="2559">
        <f>結果表!F83</f>
        <v>100.21028144194329</v>
      </c>
      <c r="C85" s="699">
        <f t="shared" ref="C85" si="633">B85-B84</f>
        <v>0.21454373189109788</v>
      </c>
      <c r="D85" s="52">
        <f t="shared" ref="D85" si="634">ROUND((B85-B73)/B73*100,2)</f>
        <v>1.07</v>
      </c>
      <c r="E85" s="359">
        <f t="shared" ref="E85" si="635">AVERAGE(B83:B85)</f>
        <v>99.996021388945636</v>
      </c>
      <c r="F85" s="542">
        <f t="shared" ref="F85" si="636">E85-E84</f>
        <v>0.2142937702842147</v>
      </c>
      <c r="G85" s="361">
        <f t="shared" ref="G85" si="637">IF(F85&lt;0,-1,1)</f>
        <v>1</v>
      </c>
      <c r="H85" s="360">
        <f t="shared" ref="H85" si="638">SUM(G83:G85)</f>
        <v>3</v>
      </c>
      <c r="I85" s="2555" t="str">
        <f t="shared" ref="I85" si="639">IF(H85=-3,"悪化 ",IF(H85=3,"改善 "," ---"))</f>
        <v xml:space="preserve">改善 </v>
      </c>
      <c r="J85" s="2559">
        <f>結果表!N83</f>
        <v>100.9847896081243</v>
      </c>
      <c r="L85" s="529">
        <v>10</v>
      </c>
      <c r="M85" s="262">
        <f t="shared" ref="M85" si="640">B85</f>
        <v>100.21028144194329</v>
      </c>
      <c r="N85" s="220">
        <f t="shared" ref="N85" si="641">J85</f>
        <v>100.9847896081243</v>
      </c>
    </row>
    <row r="86" spans="1:14">
      <c r="A86" s="2240">
        <v>45597</v>
      </c>
      <c r="B86" s="2559">
        <f>結果表!F84</f>
        <v>100.40037228956376</v>
      </c>
      <c r="C86" s="699">
        <f t="shared" ref="C86" si="642">B86-B85</f>
        <v>0.19009084762046768</v>
      </c>
      <c r="D86" s="52">
        <f t="shared" ref="D86" si="643">ROUND((B86-B74)/B74*100,2)</f>
        <v>1.37</v>
      </c>
      <c r="E86" s="359">
        <f t="shared" ref="E86" si="644">AVERAGE(B84:B86)</f>
        <v>100.20213048051976</v>
      </c>
      <c r="F86" s="542">
        <f t="shared" ref="F86" si="645">E86-E85</f>
        <v>0.20610909157412038</v>
      </c>
      <c r="G86" s="361">
        <f t="shared" ref="G86" si="646">IF(F86&lt;0,-1,1)</f>
        <v>1</v>
      </c>
      <c r="H86" s="360">
        <f t="shared" ref="H86" si="647">SUM(G84:G86)</f>
        <v>3</v>
      </c>
      <c r="I86" s="2555" t="str">
        <f t="shared" ref="I86" si="648">IF(H86=-3,"悪化 ",IF(H86=3,"改善 "," ---"))</f>
        <v xml:space="preserve">改善 </v>
      </c>
      <c r="J86" s="2559">
        <f>結果表!N84</f>
        <v>101.18637493958832</v>
      </c>
      <c r="L86" s="528">
        <v>11</v>
      </c>
      <c r="M86" s="262">
        <f t="shared" ref="M86" si="649">B86</f>
        <v>100.40037228956376</v>
      </c>
      <c r="N86" s="220">
        <f t="shared" ref="N86" si="650">J86</f>
        <v>101.18637493958832</v>
      </c>
    </row>
    <row r="87" spans="1:14">
      <c r="A87" s="2561">
        <v>45627</v>
      </c>
      <c r="B87" s="2559">
        <f>結果表!F85</f>
        <v>100.58862881056795</v>
      </c>
      <c r="C87" s="699">
        <f t="shared" ref="C87" si="651">B87-B86</f>
        <v>0.18825652100419177</v>
      </c>
      <c r="D87" s="52">
        <f t="shared" ref="D87" si="652">ROUND((B87-B75)/B75*100,2)</f>
        <v>1.69</v>
      </c>
      <c r="E87" s="359">
        <f t="shared" ref="E87" si="653">AVERAGE(B85:B87)</f>
        <v>100.39976084735834</v>
      </c>
      <c r="F87" s="542">
        <f t="shared" ref="F87" si="654">E87-E86</f>
        <v>0.19763036683858104</v>
      </c>
      <c r="G87" s="361">
        <f t="shared" ref="G87" si="655">IF(F87&lt;0,-1,1)</f>
        <v>1</v>
      </c>
      <c r="H87" s="360">
        <f t="shared" ref="H87" si="656">SUM(G85:G87)</f>
        <v>3</v>
      </c>
      <c r="I87" s="2555" t="str">
        <f t="shared" ref="I87" si="657">IF(H87=-3,"悪化 ",IF(H87=3,"改善 "," ---"))</f>
        <v xml:space="preserve">改善 </v>
      </c>
      <c r="J87" s="2559">
        <f>結果表!N85</f>
        <v>101.3241156269809</v>
      </c>
      <c r="L87" s="532">
        <v>12</v>
      </c>
      <c r="M87" s="494">
        <f t="shared" ref="M87" si="658">B87</f>
        <v>100.58862881056795</v>
      </c>
      <c r="N87" s="225">
        <f t="shared" ref="N87" si="659">J87</f>
        <v>101.3241156269809</v>
      </c>
    </row>
    <row r="88" spans="1:14">
      <c r="A88" s="2239">
        <v>45658</v>
      </c>
      <c r="B88" s="2865">
        <f>結果表!F86</f>
        <v>100.75347550887554</v>
      </c>
      <c r="C88" s="245">
        <f t="shared" ref="C88" si="660">B88-B87</f>
        <v>0.16484669830758492</v>
      </c>
      <c r="D88" s="547">
        <f t="shared" ref="D88" si="661">ROUND((B88-B76)/B76*100,2)</f>
        <v>1.99</v>
      </c>
      <c r="E88" s="553">
        <f t="shared" ref="E88" si="662">AVERAGE(B86:B88)</f>
        <v>100.58082553633574</v>
      </c>
      <c r="F88" s="548">
        <f t="shared" ref="F88" si="663">E88-E87</f>
        <v>0.18106468897740058</v>
      </c>
      <c r="G88" s="554">
        <f t="shared" ref="G88" si="664">IF(F88&lt;0,-1,1)</f>
        <v>1</v>
      </c>
      <c r="H88" s="549">
        <f t="shared" ref="H88" si="665">SUM(G86:G88)</f>
        <v>3</v>
      </c>
      <c r="I88" s="524" t="str">
        <f t="shared" ref="I88" si="666">IF(H88=-3,"悪化 ",IF(H88=3,"改善 "," ---"))</f>
        <v xml:space="preserve">改善 </v>
      </c>
      <c r="J88" s="2667">
        <f>結果表!N86</f>
        <v>101.43067707322278</v>
      </c>
      <c r="L88" s="530" t="s">
        <v>1464</v>
      </c>
      <c r="M88" s="2869">
        <f t="shared" ref="M88" si="667">B88</f>
        <v>100.75347550887554</v>
      </c>
      <c r="N88" s="220">
        <f t="shared" ref="N88" si="668">J88</f>
        <v>101.43067707322278</v>
      </c>
    </row>
    <row r="89" spans="1:14">
      <c r="A89" s="2240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L89" s="527">
        <v>2</v>
      </c>
      <c r="M89" s="2869"/>
      <c r="N89" s="220"/>
    </row>
    <row r="90" spans="1:14">
      <c r="A90" s="2240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L90" s="527">
        <v>3</v>
      </c>
      <c r="M90" s="262"/>
      <c r="N90" s="220"/>
    </row>
    <row r="91" spans="1:14">
      <c r="A91" s="2240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L91" s="527">
        <v>4</v>
      </c>
      <c r="M91" s="262"/>
      <c r="N91" s="220"/>
    </row>
    <row r="92" spans="1:14">
      <c r="A92" s="2240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L92" s="527">
        <v>5</v>
      </c>
      <c r="M92" s="262"/>
      <c r="N92" s="220"/>
    </row>
    <row r="93" spans="1:14">
      <c r="A93" s="2240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L93" s="527">
        <v>6</v>
      </c>
      <c r="M93" s="262"/>
      <c r="N93" s="220"/>
    </row>
    <row r="94" spans="1:14">
      <c r="A94" s="2240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L94" s="527">
        <v>7</v>
      </c>
      <c r="M94" s="262"/>
      <c r="N94" s="220"/>
    </row>
    <row r="95" spans="1:14">
      <c r="A95" s="2240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L95" s="529">
        <v>8</v>
      </c>
      <c r="M95" s="262"/>
      <c r="N95" s="220"/>
    </row>
    <row r="96" spans="1:14">
      <c r="A96" s="2240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L96" s="529">
        <v>9</v>
      </c>
      <c r="M96" s="262"/>
      <c r="N96" s="220"/>
    </row>
    <row r="97" spans="1:14">
      <c r="A97" s="2240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L97" s="529">
        <v>10</v>
      </c>
      <c r="M97" s="262"/>
      <c r="N97" s="220"/>
    </row>
    <row r="98" spans="1:14">
      <c r="A98" s="2240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L98" s="528">
        <v>11</v>
      </c>
      <c r="M98" s="262"/>
      <c r="N98" s="220"/>
    </row>
    <row r="99" spans="1:14">
      <c r="A99" s="256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B77" activePane="bottomRight" state="frozen"/>
      <selection pane="topRight" activeCell="B1" sqref="B1"/>
      <selection pane="bottomLeft" activeCell="A4" sqref="A4"/>
      <selection pane="bottomRight" activeCell="K93" sqref="K93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6" t="s">
        <v>472</v>
      </c>
      <c r="B2" s="2564" t="s">
        <v>508</v>
      </c>
      <c r="C2" s="2563"/>
      <c r="D2" s="2563"/>
      <c r="E2" s="2564"/>
      <c r="F2" s="2564"/>
      <c r="G2" s="2564"/>
      <c r="H2" s="2564"/>
      <c r="I2" s="2565"/>
      <c r="J2" s="2566" t="s">
        <v>509</v>
      </c>
    </row>
    <row r="3" spans="1:14" ht="26">
      <c r="A3" s="2571"/>
      <c r="B3" s="310"/>
      <c r="C3" s="2568" t="s">
        <v>265</v>
      </c>
      <c r="D3" s="2567" t="s">
        <v>267</v>
      </c>
      <c r="E3" s="2569" t="s">
        <v>487</v>
      </c>
      <c r="F3" s="2570" t="s">
        <v>492</v>
      </c>
      <c r="G3" s="2723" t="s">
        <v>65</v>
      </c>
      <c r="H3" s="2834"/>
      <c r="I3" s="2724"/>
      <c r="J3" s="2592"/>
      <c r="L3" s="526" t="s">
        <v>352</v>
      </c>
      <c r="M3" s="526" t="s">
        <v>705</v>
      </c>
      <c r="N3" s="526" t="s">
        <v>706</v>
      </c>
    </row>
    <row r="4" spans="1:14">
      <c r="A4" s="2239">
        <v>43101</v>
      </c>
      <c r="B4" s="2558">
        <f>結果表!G2</f>
        <v>98.916364106479662</v>
      </c>
      <c r="C4" s="735"/>
      <c r="D4" s="547"/>
      <c r="E4" s="553">
        <f>AVERAGE(B4:B4)</f>
        <v>98.916364106479662</v>
      </c>
      <c r="F4" s="548"/>
      <c r="G4" s="554"/>
      <c r="H4" s="549"/>
      <c r="I4" s="2554"/>
      <c r="J4" s="2558">
        <f>結果表!O2</f>
        <v>98.278959775142042</v>
      </c>
      <c r="L4" s="527" t="s">
        <v>713</v>
      </c>
      <c r="M4" s="262">
        <f t="shared" ref="M4:M7" si="0">B4</f>
        <v>98.916364106479662</v>
      </c>
      <c r="N4" s="220">
        <f t="shared" ref="N4:N7" si="1">J4</f>
        <v>98.278959775142042</v>
      </c>
    </row>
    <row r="5" spans="1:14">
      <c r="A5" s="2240">
        <v>43132</v>
      </c>
      <c r="B5" s="2559">
        <f>結果表!G3</f>
        <v>99.260278693941189</v>
      </c>
      <c r="C5" s="699">
        <f t="shared" ref="C5" si="2">B5-B4</f>
        <v>0.34391458746152637</v>
      </c>
      <c r="D5" s="52"/>
      <c r="E5" s="359">
        <f>AVERAGE(B4:B5)</f>
        <v>99.088321400210418</v>
      </c>
      <c r="F5" s="542">
        <f t="shared" ref="F5" si="3">E5-E4</f>
        <v>0.17195729373075608</v>
      </c>
      <c r="G5" s="361">
        <f t="shared" ref="G5" si="4">IF(F5&lt;0,-1,1)</f>
        <v>1</v>
      </c>
      <c r="H5" s="360"/>
      <c r="I5" s="2555"/>
      <c r="J5" s="2559">
        <f>結果表!O3</f>
        <v>98.501300489102036</v>
      </c>
      <c r="L5" s="527">
        <v>2</v>
      </c>
      <c r="M5" s="262">
        <f t="shared" si="0"/>
        <v>99.260278693941189</v>
      </c>
      <c r="N5" s="220">
        <f t="shared" si="1"/>
        <v>98.501300489102036</v>
      </c>
    </row>
    <row r="6" spans="1:14">
      <c r="A6" s="2240">
        <v>43160</v>
      </c>
      <c r="B6" s="2559">
        <f>結果表!G4</f>
        <v>99.57131516212759</v>
      </c>
      <c r="C6" s="699">
        <f t="shared" ref="C6" si="5">B6-B5</f>
        <v>0.31103646818640129</v>
      </c>
      <c r="D6" s="52"/>
      <c r="E6" s="359">
        <f t="shared" ref="E6" si="6">AVERAGE(B4:B6)</f>
        <v>99.249319320849466</v>
      </c>
      <c r="F6" s="542">
        <f t="shared" ref="F6" si="7">E6-E5</f>
        <v>0.16099792063904772</v>
      </c>
      <c r="G6" s="361">
        <f t="shared" ref="G6" si="8">IF(F6&lt;0,-1,1)</f>
        <v>1</v>
      </c>
      <c r="H6" s="360"/>
      <c r="I6" s="2555"/>
      <c r="J6" s="2559">
        <f>結果表!O4</f>
        <v>98.722811275365842</v>
      </c>
      <c r="L6" s="527">
        <v>3</v>
      </c>
      <c r="M6" s="262">
        <f t="shared" si="0"/>
        <v>99.57131516212759</v>
      </c>
      <c r="N6" s="220">
        <f t="shared" si="1"/>
        <v>98.722811275365842</v>
      </c>
    </row>
    <row r="7" spans="1:14">
      <c r="A7" s="2240">
        <v>43191</v>
      </c>
      <c r="B7" s="2559">
        <f>結果表!G5</f>
        <v>99.843816295069189</v>
      </c>
      <c r="C7" s="699">
        <f t="shared" ref="C7" si="9">B7-B6</f>
        <v>0.27250113294159917</v>
      </c>
      <c r="D7" s="52"/>
      <c r="E7" s="359">
        <f t="shared" ref="E7" si="10">AVERAGE(B5:B7)</f>
        <v>99.558470050379313</v>
      </c>
      <c r="F7" s="542">
        <f t="shared" ref="F7" si="11">E7-E6</f>
        <v>0.30915072952984701</v>
      </c>
      <c r="G7" s="361">
        <f t="shared" ref="G7" si="12">IF(F7&lt;0,-1,1)</f>
        <v>1</v>
      </c>
      <c r="H7" s="360">
        <f t="shared" ref="H7" si="13">SUM(G5:G7)</f>
        <v>3</v>
      </c>
      <c r="I7" s="2555" t="str">
        <f t="shared" ref="I7" si="14">IF(H7=-3,"悪化 ",IF(H7=3,"改善 "," ---"))</f>
        <v xml:space="preserve">改善 </v>
      </c>
      <c r="J7" s="2559">
        <f>結果表!O5</f>
        <v>98.978614495578043</v>
      </c>
      <c r="L7" s="527">
        <v>4</v>
      </c>
      <c r="M7" s="262">
        <f t="shared" si="0"/>
        <v>99.843816295069189</v>
      </c>
      <c r="N7" s="220">
        <f t="shared" si="1"/>
        <v>98.978614495578043</v>
      </c>
    </row>
    <row r="8" spans="1:14">
      <c r="A8" s="2240">
        <v>43221</v>
      </c>
      <c r="B8" s="2559">
        <f>結果表!G6</f>
        <v>100.06457997160138</v>
      </c>
      <c r="C8" s="699">
        <f t="shared" ref="C8" si="15">B8-B7</f>
        <v>0.22076367653218654</v>
      </c>
      <c r="D8" s="52"/>
      <c r="E8" s="359">
        <f t="shared" ref="E8" si="16">AVERAGE(B6:B8)</f>
        <v>99.826570476266056</v>
      </c>
      <c r="F8" s="542">
        <f t="shared" ref="F8" si="17">E8-E7</f>
        <v>0.26810042588674321</v>
      </c>
      <c r="G8" s="361">
        <f t="shared" ref="G8" si="18">IF(F8&lt;0,-1,1)</f>
        <v>1</v>
      </c>
      <c r="H8" s="360">
        <f t="shared" ref="H8" si="19">SUM(G6:G8)</f>
        <v>3</v>
      </c>
      <c r="I8" s="2555" t="str">
        <f t="shared" ref="I8" si="20">IF(H8=-3,"悪化 ",IF(H8=3,"改善 "," ---"))</f>
        <v xml:space="preserve">改善 </v>
      </c>
      <c r="J8" s="2559">
        <f>結果表!O6</f>
        <v>99.284442380096664</v>
      </c>
      <c r="L8" s="527">
        <v>5</v>
      </c>
      <c r="M8" s="262">
        <f t="shared" ref="M8:M16" si="21">B8</f>
        <v>100.06457997160138</v>
      </c>
      <c r="N8" s="220">
        <f t="shared" ref="N8:N16" si="22">J8</f>
        <v>99.284442380096664</v>
      </c>
    </row>
    <row r="9" spans="1:14">
      <c r="A9" s="2240">
        <v>43252</v>
      </c>
      <c r="B9" s="2559">
        <f>結果表!G7</f>
        <v>100.19433452344471</v>
      </c>
      <c r="C9" s="699">
        <f t="shared" ref="C9" si="23">B9-B8</f>
        <v>0.12975455184333384</v>
      </c>
      <c r="D9" s="52"/>
      <c r="E9" s="359">
        <f t="shared" ref="E9" si="24">AVERAGE(B7:B9)</f>
        <v>100.0342435967051</v>
      </c>
      <c r="F9" s="542">
        <f t="shared" ref="F9" si="25">E9-E8</f>
        <v>0.20767312043903985</v>
      </c>
      <c r="G9" s="361">
        <f t="shared" ref="G9" si="26">IF(F9&lt;0,-1,1)</f>
        <v>1</v>
      </c>
      <c r="H9" s="360">
        <f t="shared" ref="H9" si="27">SUM(G7:G9)</f>
        <v>3</v>
      </c>
      <c r="I9" s="2555" t="str">
        <f t="shared" ref="I9" si="28">IF(H9=-3,"悪化 ",IF(H9=3,"改善 "," ---"))</f>
        <v xml:space="preserve">改善 </v>
      </c>
      <c r="J9" s="2559">
        <f>結果表!O7</f>
        <v>99.629570988898735</v>
      </c>
      <c r="L9" s="527">
        <v>6</v>
      </c>
      <c r="M9" s="262">
        <f t="shared" si="21"/>
        <v>100.19433452344471</v>
      </c>
      <c r="N9" s="220">
        <f t="shared" si="22"/>
        <v>99.629570988898735</v>
      </c>
    </row>
    <row r="10" spans="1:14">
      <c r="A10" s="2240">
        <v>43282</v>
      </c>
      <c r="B10" s="2559">
        <f>結果表!G8</f>
        <v>100.30066736136204</v>
      </c>
      <c r="C10" s="699">
        <f t="shared" ref="C10" si="29">B10-B9</f>
        <v>0.10633283791733561</v>
      </c>
      <c r="D10" s="52"/>
      <c r="E10" s="359">
        <f t="shared" ref="E10" si="30">AVERAGE(B8:B10)</f>
        <v>100.18652728546938</v>
      </c>
      <c r="F10" s="542">
        <f t="shared" ref="F10" si="31">E10-E9</f>
        <v>0.15228368876428533</v>
      </c>
      <c r="G10" s="361">
        <f t="shared" ref="G10" si="32">IF(F10&lt;0,-1,1)</f>
        <v>1</v>
      </c>
      <c r="H10" s="360">
        <f t="shared" ref="H10" si="33">SUM(G8:G10)</f>
        <v>3</v>
      </c>
      <c r="I10" s="2555" t="str">
        <f t="shared" ref="I10" si="34">IF(H10=-3,"悪化 ",IF(H10=3,"改善 "," ---"))</f>
        <v xml:space="preserve">改善 </v>
      </c>
      <c r="J10" s="2559">
        <f>結果表!O8</f>
        <v>100.00012600484597</v>
      </c>
      <c r="L10" s="527">
        <v>7</v>
      </c>
      <c r="M10" s="262">
        <f t="shared" si="21"/>
        <v>100.30066736136204</v>
      </c>
      <c r="N10" s="220">
        <f t="shared" si="22"/>
        <v>100.00012600484597</v>
      </c>
    </row>
    <row r="11" spans="1:14">
      <c r="A11" s="2240">
        <v>43313</v>
      </c>
      <c r="B11" s="2559">
        <f>結果表!G9</f>
        <v>100.36782834214102</v>
      </c>
      <c r="C11" s="699">
        <f t="shared" ref="C11" si="35">B11-B10</f>
        <v>6.7160980778979251E-2</v>
      </c>
      <c r="D11" s="52"/>
      <c r="E11" s="359">
        <f t="shared" ref="E11" si="36">AVERAGE(B9:B11)</f>
        <v>100.28761007564925</v>
      </c>
      <c r="F11" s="542">
        <f t="shared" ref="F11" si="37">E11-E10</f>
        <v>0.10108279017987343</v>
      </c>
      <c r="G11" s="361">
        <f t="shared" ref="G11" si="38">IF(F11&lt;0,-1,1)</f>
        <v>1</v>
      </c>
      <c r="H11" s="360">
        <f t="shared" ref="H11" si="39">SUM(G9:G11)</f>
        <v>3</v>
      </c>
      <c r="I11" s="2555" t="str">
        <f t="shared" ref="I11" si="40">IF(H11=-3,"悪化 ",IF(H11=3,"改善 "," ---"))</f>
        <v xml:space="preserve">改善 </v>
      </c>
      <c r="J11" s="2559">
        <f>結果表!O9</f>
        <v>100.36634825142154</v>
      </c>
      <c r="L11" s="529">
        <v>8</v>
      </c>
      <c r="M11" s="262">
        <f t="shared" si="21"/>
        <v>100.36782834214102</v>
      </c>
      <c r="N11" s="220">
        <f t="shared" si="22"/>
        <v>100.36634825142154</v>
      </c>
    </row>
    <row r="12" spans="1:14">
      <c r="A12" s="2240">
        <v>43344</v>
      </c>
      <c r="B12" s="2559">
        <f>結果表!G10</f>
        <v>100.44039549829408</v>
      </c>
      <c r="C12" s="699">
        <f t="shared" ref="C12" si="41">B12-B11</f>
        <v>7.2567156153056089E-2</v>
      </c>
      <c r="D12" s="52"/>
      <c r="E12" s="359">
        <f t="shared" ref="E12" si="42">AVERAGE(B10:B12)</f>
        <v>100.36963040059906</v>
      </c>
      <c r="F12" s="542">
        <f t="shared" ref="F12" si="43">E12-E11</f>
        <v>8.2020324949809265E-2</v>
      </c>
      <c r="G12" s="361">
        <f t="shared" ref="G12" si="44">IF(F12&lt;0,-1,1)</f>
        <v>1</v>
      </c>
      <c r="H12" s="360">
        <f t="shared" ref="H12" si="45">SUM(G10:G12)</f>
        <v>3</v>
      </c>
      <c r="I12" s="2555" t="str">
        <f t="shared" ref="I12" si="46">IF(H12=-3,"悪化 ",IF(H12=3,"改善 "," ---"))</f>
        <v xml:space="preserve">改善 </v>
      </c>
      <c r="J12" s="2559">
        <f>結果表!O10</f>
        <v>100.69583044620488</v>
      </c>
      <c r="L12" s="529">
        <v>9</v>
      </c>
      <c r="M12" s="262">
        <f t="shared" si="21"/>
        <v>100.44039549829408</v>
      </c>
      <c r="N12" s="220">
        <f t="shared" si="22"/>
        <v>100.69583044620488</v>
      </c>
    </row>
    <row r="13" spans="1:14">
      <c r="A13" s="2240">
        <v>43374</v>
      </c>
      <c r="B13" s="2559">
        <f>結果表!G11</f>
        <v>100.58059036532481</v>
      </c>
      <c r="C13" s="699">
        <f t="shared" ref="C13" si="47">B13-B12</f>
        <v>0.14019486703072914</v>
      </c>
      <c r="D13" s="52"/>
      <c r="E13" s="359">
        <f t="shared" ref="E13" si="48">AVERAGE(B11:B13)</f>
        <v>100.46293806858664</v>
      </c>
      <c r="F13" s="542">
        <f t="shared" ref="F13" si="49">E13-E12</f>
        <v>9.330766798757395E-2</v>
      </c>
      <c r="G13" s="361">
        <f t="shared" ref="G13" si="50">IF(F13&lt;0,-1,1)</f>
        <v>1</v>
      </c>
      <c r="H13" s="360">
        <f t="shared" ref="H13" si="51">SUM(G11:G13)</f>
        <v>3</v>
      </c>
      <c r="I13" s="2555" t="str">
        <f t="shared" ref="I13" si="52">IF(H13=-3,"悪化 ",IF(H13=3,"改善 "," ---"))</f>
        <v xml:space="preserve">改善 </v>
      </c>
      <c r="J13" s="2559">
        <f>結果表!O11</f>
        <v>100.97879413403959</v>
      </c>
      <c r="L13" s="529">
        <v>10</v>
      </c>
      <c r="M13" s="262">
        <f t="shared" si="21"/>
        <v>100.58059036532481</v>
      </c>
      <c r="N13" s="220">
        <f t="shared" si="22"/>
        <v>100.97879413403959</v>
      </c>
    </row>
    <row r="14" spans="1:14">
      <c r="A14" s="2240">
        <v>43405</v>
      </c>
      <c r="B14" s="2559">
        <f>結果表!G12</f>
        <v>100.6530469018971</v>
      </c>
      <c r="C14" s="699">
        <f t="shared" ref="C14" si="53">B14-B13</f>
        <v>7.2456536572289565E-2</v>
      </c>
      <c r="D14" s="52"/>
      <c r="E14" s="359">
        <f t="shared" ref="E14" si="54">AVERAGE(B12:B14)</f>
        <v>100.55801092183866</v>
      </c>
      <c r="F14" s="542">
        <f t="shared" ref="F14" si="55">E14-E13</f>
        <v>9.5072853252020195E-2</v>
      </c>
      <c r="G14" s="361">
        <f t="shared" ref="G14" si="56">IF(F14&lt;0,-1,1)</f>
        <v>1</v>
      </c>
      <c r="H14" s="360">
        <f t="shared" ref="H14" si="57">SUM(G12:G14)</f>
        <v>3</v>
      </c>
      <c r="I14" s="2555" t="str">
        <f t="shared" ref="I14" si="58">IF(H14=-3,"悪化 ",IF(H14=3,"改善 "," ---"))</f>
        <v xml:space="preserve">改善 </v>
      </c>
      <c r="J14" s="2559">
        <f>結果表!O12</f>
        <v>101.18872795432155</v>
      </c>
      <c r="L14" s="528">
        <v>11</v>
      </c>
      <c r="M14" s="262">
        <f t="shared" si="21"/>
        <v>100.6530469018971</v>
      </c>
      <c r="N14" s="220">
        <f t="shared" si="22"/>
        <v>101.18872795432155</v>
      </c>
    </row>
    <row r="15" spans="1:14">
      <c r="A15" s="2561">
        <v>43435</v>
      </c>
      <c r="B15" s="2559">
        <f>結果表!G13</f>
        <v>100.65827052223756</v>
      </c>
      <c r="C15" s="930">
        <f t="shared" ref="C15:C16" si="59">B15-B14</f>
        <v>5.2236203404589787E-3</v>
      </c>
      <c r="D15" s="550"/>
      <c r="E15" s="544">
        <f t="shared" ref="E15:E16" si="60">AVERAGE(B13:B15)</f>
        <v>100.63063592981983</v>
      </c>
      <c r="F15" s="551">
        <f t="shared" ref="F15:F16" si="61">E15-E14</f>
        <v>7.2625007981173439E-2</v>
      </c>
      <c r="G15" s="545">
        <f t="shared" ref="G15:G16" si="62">IF(F15&lt;0,-1,1)</f>
        <v>1</v>
      </c>
      <c r="H15" s="552">
        <f t="shared" ref="H15:H16" si="63">SUM(G13:G15)</f>
        <v>3</v>
      </c>
      <c r="I15" s="2557" t="str">
        <f t="shared" ref="I15:I16" si="64">IF(H15=-3,"悪化 ",IF(H15=3,"改善 "," ---"))</f>
        <v xml:space="preserve">改善 </v>
      </c>
      <c r="J15" s="2559">
        <f>結果表!O13</f>
        <v>101.31658379249605</v>
      </c>
      <c r="L15" s="532">
        <v>12</v>
      </c>
      <c r="M15" s="262">
        <f t="shared" si="21"/>
        <v>100.65827052223756</v>
      </c>
      <c r="N15" s="220">
        <f t="shared" si="22"/>
        <v>101.31658379249605</v>
      </c>
    </row>
    <row r="16" spans="1:14">
      <c r="A16" s="2206">
        <v>43466</v>
      </c>
      <c r="B16" s="2558">
        <f>結果表!G14</f>
        <v>100.72394779794264</v>
      </c>
      <c r="C16" s="52">
        <f t="shared" si="59"/>
        <v>6.5677275705084526E-2</v>
      </c>
      <c r="D16" s="243">
        <f t="shared" ref="D16" si="65">ROUND((B16-B4)/B4*100,2)</f>
        <v>1.83</v>
      </c>
      <c r="E16" s="542">
        <f t="shared" si="60"/>
        <v>100.67842174069243</v>
      </c>
      <c r="F16" s="359">
        <f t="shared" si="61"/>
        <v>4.7785810872596812E-2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58">
        <f>結果表!O14</f>
        <v>101.40770313881481</v>
      </c>
      <c r="L16" s="530" t="s">
        <v>758</v>
      </c>
      <c r="M16" s="531">
        <f t="shared" si="21"/>
        <v>100.72394779794264</v>
      </c>
      <c r="N16" s="369">
        <f t="shared" si="22"/>
        <v>101.40770313881481</v>
      </c>
    </row>
    <row r="17" spans="1:14">
      <c r="A17" s="2206">
        <v>43497</v>
      </c>
      <c r="B17" s="2559">
        <f>結果表!G15</f>
        <v>100.85943062811471</v>
      </c>
      <c r="C17" s="52">
        <f t="shared" ref="C17" si="66">B17-B16</f>
        <v>0.13548283017206586</v>
      </c>
      <c r="D17" s="243">
        <f t="shared" ref="D17" si="67">ROUND((B17-B5)/B5*100,2)</f>
        <v>1.61</v>
      </c>
      <c r="E17" s="542">
        <f t="shared" ref="E17" si="68">AVERAGE(B15:B17)</f>
        <v>100.74721631609829</v>
      </c>
      <c r="F17" s="359">
        <f t="shared" ref="F17" si="69">E17-E16</f>
        <v>6.8794575405860314E-2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59">
        <f>結果表!O15</f>
        <v>101.50676155715618</v>
      </c>
      <c r="L17" s="527">
        <v>2</v>
      </c>
      <c r="M17" s="262">
        <f t="shared" ref="M17" si="73">B17</f>
        <v>100.85943062811471</v>
      </c>
      <c r="N17" s="220">
        <f t="shared" ref="N17" si="74">J17</f>
        <v>101.50676155715618</v>
      </c>
    </row>
    <row r="18" spans="1:14">
      <c r="A18" s="2206">
        <v>43525</v>
      </c>
      <c r="B18" s="2559">
        <f>結果表!G16</f>
        <v>101.03712014464008</v>
      </c>
      <c r="C18" s="52">
        <f t="shared" ref="C18" si="75">B18-B17</f>
        <v>0.17768951652537623</v>
      </c>
      <c r="D18" s="243">
        <f t="shared" ref="D18" si="76">ROUND((B18-B6)/B6*100,2)</f>
        <v>1.47</v>
      </c>
      <c r="E18" s="542">
        <f t="shared" ref="E18" si="77">AVERAGE(B16:B18)</f>
        <v>100.87349952356583</v>
      </c>
      <c r="F18" s="359">
        <f t="shared" ref="F18" si="78">E18-E17</f>
        <v>0.1262832074675373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59">
        <f>結果表!O16</f>
        <v>101.61739322288507</v>
      </c>
      <c r="L18" s="527">
        <v>3</v>
      </c>
      <c r="M18" s="262">
        <f t="shared" ref="M18" si="82">B18</f>
        <v>101.03712014464008</v>
      </c>
      <c r="N18" s="220">
        <f t="shared" ref="N18" si="83">J18</f>
        <v>101.61739322288507</v>
      </c>
    </row>
    <row r="19" spans="1:14">
      <c r="A19" s="2206">
        <v>43556</v>
      </c>
      <c r="B19" s="2559">
        <f>結果表!G17</f>
        <v>101.29517314027403</v>
      </c>
      <c r="C19" s="52">
        <f t="shared" ref="C19" si="84">B19-B18</f>
        <v>0.25805299563394613</v>
      </c>
      <c r="D19" s="243">
        <f t="shared" ref="D19" si="85">ROUND((B19-B7)/B7*100,2)</f>
        <v>1.45</v>
      </c>
      <c r="E19" s="542">
        <f t="shared" ref="E19" si="86">AVERAGE(B17:B19)</f>
        <v>101.0639079710096</v>
      </c>
      <c r="F19" s="359">
        <f t="shared" ref="F19" si="87">E19-E18</f>
        <v>0.19040844744377239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59">
        <f>結果表!O17</f>
        <v>101.70469219576661</v>
      </c>
      <c r="L19" s="527">
        <v>4</v>
      </c>
      <c r="M19" s="262">
        <f t="shared" ref="M19" si="91">B19</f>
        <v>101.29517314027403</v>
      </c>
      <c r="N19" s="220">
        <f t="shared" ref="N19" si="92">J19</f>
        <v>101.70469219576661</v>
      </c>
    </row>
    <row r="20" spans="1:14">
      <c r="A20" s="2206">
        <v>43586</v>
      </c>
      <c r="B20" s="2559">
        <f>結果表!G18</f>
        <v>101.55096653930478</v>
      </c>
      <c r="C20" s="52">
        <f t="shared" ref="C20" si="93">B20-B19</f>
        <v>0.25579339903075038</v>
      </c>
      <c r="D20" s="243">
        <f t="shared" ref="D20" si="94">ROUND((B20-B8)/B8*100,2)</f>
        <v>1.49</v>
      </c>
      <c r="E20" s="542">
        <f t="shared" ref="E20" si="95">AVERAGE(B18:B20)</f>
        <v>101.2944199414063</v>
      </c>
      <c r="F20" s="359">
        <f t="shared" ref="F20" si="96">E20-E19</f>
        <v>0.23051197039670512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9">
        <f>結果表!O18</f>
        <v>101.77013194141885</v>
      </c>
      <c r="L20" s="527">
        <v>5</v>
      </c>
      <c r="M20" s="262">
        <f t="shared" ref="M20" si="100">B20</f>
        <v>101.55096653930478</v>
      </c>
      <c r="N20" s="220">
        <f t="shared" ref="N20" si="101">J20</f>
        <v>101.77013194141885</v>
      </c>
    </row>
    <row r="21" spans="1:14">
      <c r="A21" s="2206">
        <v>43617</v>
      </c>
      <c r="B21" s="2559">
        <f>結果表!G19</f>
        <v>101.69845272224765</v>
      </c>
      <c r="C21" s="52">
        <f t="shared" ref="C21" si="102">B21-B20</f>
        <v>0.14748618294287041</v>
      </c>
      <c r="D21" s="243">
        <f t="shared" ref="D21" si="103">ROUND((B21-B9)/B9*100,2)</f>
        <v>1.5</v>
      </c>
      <c r="E21" s="542">
        <f t="shared" ref="E21" si="104">AVERAGE(B19:B21)</f>
        <v>101.51486413394214</v>
      </c>
      <c r="F21" s="359">
        <f t="shared" ref="F21" si="105">E21-E20</f>
        <v>0.22044419253583669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9">
        <f>結果表!O19</f>
        <v>101.81746414474627</v>
      </c>
      <c r="L21" s="527">
        <v>6</v>
      </c>
      <c r="M21" s="262">
        <f t="shared" ref="M21" si="109">B21</f>
        <v>101.69845272224765</v>
      </c>
      <c r="N21" s="220">
        <f t="shared" ref="N21" si="110">J21</f>
        <v>101.81746414474627</v>
      </c>
    </row>
    <row r="22" spans="1:14">
      <c r="A22" s="2206">
        <v>43647</v>
      </c>
      <c r="B22" s="2559">
        <f>結果表!G20</f>
        <v>101.54918612181002</v>
      </c>
      <c r="C22" s="52">
        <f t="shared" ref="C22" si="111">B22-B21</f>
        <v>-0.14926660043762752</v>
      </c>
      <c r="D22" s="243">
        <f t="shared" ref="D22" si="112">ROUND((B22-B10)/B10*100,2)</f>
        <v>1.24</v>
      </c>
      <c r="E22" s="542">
        <f t="shared" ref="E22" si="113">AVERAGE(B20:B22)</f>
        <v>101.59953512778748</v>
      </c>
      <c r="F22" s="359">
        <f t="shared" ref="F22" si="114">E22-E21</f>
        <v>8.4670993845335829E-2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9">
        <f>結果表!O20</f>
        <v>101.8543982121962</v>
      </c>
      <c r="L22" s="527">
        <v>7</v>
      </c>
      <c r="M22" s="262">
        <f t="shared" ref="M22" si="118">B22</f>
        <v>101.54918612181002</v>
      </c>
      <c r="N22" s="220">
        <f t="shared" ref="N22" si="119">J22</f>
        <v>101.8543982121962</v>
      </c>
    </row>
    <row r="23" spans="1:14">
      <c r="A23" s="2206">
        <v>43678</v>
      </c>
      <c r="B23" s="2559">
        <f>結果表!G21</f>
        <v>101.24099749370789</v>
      </c>
      <c r="C23" s="52">
        <f t="shared" ref="C23" si="120">B23-B22</f>
        <v>-0.30818862810212977</v>
      </c>
      <c r="D23" s="243">
        <f t="shared" ref="D23" si="121">ROUND((B23-B11)/B11*100,2)</f>
        <v>0.87</v>
      </c>
      <c r="E23" s="542">
        <f t="shared" ref="E23" si="122">AVERAGE(B21:B23)</f>
        <v>101.49621211258852</v>
      </c>
      <c r="F23" s="359">
        <f t="shared" ref="F23" si="123">E23-E22</f>
        <v>-0.10332301519895282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9">
        <f>結果表!O21</f>
        <v>101.87095568590047</v>
      </c>
      <c r="L23" s="529">
        <v>8</v>
      </c>
      <c r="M23" s="262">
        <f t="shared" ref="M23" si="127">B23</f>
        <v>101.24099749370789</v>
      </c>
      <c r="N23" s="220">
        <f t="shared" ref="N23" si="128">J23</f>
        <v>101.87095568590047</v>
      </c>
    </row>
    <row r="24" spans="1:14">
      <c r="A24" s="2206">
        <v>43709</v>
      </c>
      <c r="B24" s="2559">
        <f>結果表!G22</f>
        <v>100.8786380119823</v>
      </c>
      <c r="C24" s="52">
        <f t="shared" ref="C24" si="129">B24-B23</f>
        <v>-0.36235948172559063</v>
      </c>
      <c r="D24" s="243">
        <f t="shared" ref="D24" si="130">ROUND((B24-B12)/B12*100,2)</f>
        <v>0.44</v>
      </c>
      <c r="E24" s="542">
        <f t="shared" ref="E24" si="131">AVERAGE(B22:B24)</f>
        <v>101.22294054250007</v>
      </c>
      <c r="F24" s="359">
        <f t="shared" ref="F24" si="132">E24-E23</f>
        <v>-0.27327157008845404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9">
        <f>結果表!O22</f>
        <v>101.86660114227732</v>
      </c>
      <c r="L24" s="529">
        <v>9</v>
      </c>
      <c r="M24" s="262">
        <f t="shared" ref="M24" si="136">B24</f>
        <v>100.8786380119823</v>
      </c>
      <c r="N24" s="220">
        <f t="shared" ref="N24" si="137">J24</f>
        <v>101.86660114227732</v>
      </c>
    </row>
    <row r="25" spans="1:14">
      <c r="A25" s="2206">
        <v>43739</v>
      </c>
      <c r="B25" s="2559">
        <f>結果表!G23</f>
        <v>100.47781042079849</v>
      </c>
      <c r="C25" s="52">
        <f t="shared" ref="C25" si="138">B25-B24</f>
        <v>-0.40082759118381261</v>
      </c>
      <c r="D25" s="243">
        <f t="shared" ref="D25" si="139">ROUND((B25-B13)/B13*100,2)</f>
        <v>-0.1</v>
      </c>
      <c r="E25" s="542">
        <f t="shared" ref="E25" si="140">AVERAGE(B23:B25)</f>
        <v>100.86581530882957</v>
      </c>
      <c r="F25" s="359">
        <f t="shared" ref="F25" si="141">E25-E24</f>
        <v>-0.35712523367050153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9">
        <f>結果表!O23</f>
        <v>101.7830049630593</v>
      </c>
      <c r="L25" s="529">
        <v>10</v>
      </c>
      <c r="M25" s="262">
        <f t="shared" ref="M25" si="145">B25</f>
        <v>100.47781042079849</v>
      </c>
      <c r="N25" s="220">
        <f t="shared" ref="N25" si="146">J25</f>
        <v>101.7830049630593</v>
      </c>
    </row>
    <row r="26" spans="1:14">
      <c r="A26" s="2206">
        <v>43770</v>
      </c>
      <c r="B26" s="2559">
        <f>結果表!G24</f>
        <v>100.07012733905341</v>
      </c>
      <c r="C26" s="52">
        <f t="shared" ref="C26" si="147">B26-B25</f>
        <v>-0.40768308174507695</v>
      </c>
      <c r="D26" s="243">
        <f t="shared" ref="D26" si="148">ROUND((B26-B14)/B14*100,2)</f>
        <v>-0.57999999999999996</v>
      </c>
      <c r="E26" s="542">
        <f t="shared" ref="E26" si="149">AVERAGE(B24:B26)</f>
        <v>100.47552525727808</v>
      </c>
      <c r="F26" s="359">
        <f t="shared" ref="F26" si="150">E26-E25</f>
        <v>-0.39029005155148866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9">
        <f>結果表!O24</f>
        <v>101.57782039628582</v>
      </c>
      <c r="L26" s="528">
        <v>11</v>
      </c>
      <c r="M26" s="262">
        <f t="shared" ref="M26" si="154">B26</f>
        <v>100.07012733905341</v>
      </c>
      <c r="N26" s="220">
        <f t="shared" ref="N26" si="155">J26</f>
        <v>101.57782039628582</v>
      </c>
    </row>
    <row r="27" spans="1:14">
      <c r="A27" s="2206">
        <v>43800</v>
      </c>
      <c r="B27" s="2560">
        <f>結果表!G25</f>
        <v>99.62847733080045</v>
      </c>
      <c r="C27" s="52">
        <f t="shared" ref="C27:C28" si="156">B27-B26</f>
        <v>-0.44165000825296374</v>
      </c>
      <c r="D27" s="243">
        <f t="shared" ref="D27:D28" si="157">ROUND((B27-B15)/B15*100,2)</f>
        <v>-1.02</v>
      </c>
      <c r="E27" s="542">
        <f t="shared" ref="E27:E28" si="158">AVERAGE(B25:B27)</f>
        <v>100.05880503021744</v>
      </c>
      <c r="F27" s="359">
        <f t="shared" ref="F27:F28" si="159">E27-E26</f>
        <v>-0.41672022706063672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60">
        <f>結果表!O25</f>
        <v>101.24461056391873</v>
      </c>
      <c r="L27" s="527">
        <v>12</v>
      </c>
      <c r="M27" s="262">
        <f t="shared" ref="M27:M28" si="163">B27</f>
        <v>99.62847733080045</v>
      </c>
      <c r="N27" s="220">
        <f t="shared" ref="N27:N28" si="164">J27</f>
        <v>101.24461056391873</v>
      </c>
    </row>
    <row r="28" spans="1:14">
      <c r="A28" s="2239">
        <v>43831</v>
      </c>
      <c r="B28" s="2559">
        <f>結果表!G26</f>
        <v>99.113802816798398</v>
      </c>
      <c r="C28" s="547">
        <f t="shared" si="156"/>
        <v>-0.51467451400205277</v>
      </c>
      <c r="D28" s="245">
        <f t="shared" si="157"/>
        <v>-1.6</v>
      </c>
      <c r="E28" s="548">
        <f t="shared" si="158"/>
        <v>99.604135828884083</v>
      </c>
      <c r="F28" s="553">
        <f t="shared" si="159"/>
        <v>-0.45466920133335975</v>
      </c>
      <c r="G28" s="549">
        <f t="shared" si="160"/>
        <v>-1</v>
      </c>
      <c r="H28" s="554">
        <f t="shared" si="161"/>
        <v>-3</v>
      </c>
      <c r="I28" s="2556" t="str">
        <f t="shared" si="162"/>
        <v xml:space="preserve">悪化 </v>
      </c>
      <c r="J28" s="2559">
        <f>結果表!O26</f>
        <v>100.79798864914265</v>
      </c>
      <c r="L28" s="530" t="s">
        <v>802</v>
      </c>
      <c r="M28" s="531">
        <f t="shared" si="163"/>
        <v>99.113802816798398</v>
      </c>
      <c r="N28" s="369">
        <f t="shared" si="164"/>
        <v>100.79798864914265</v>
      </c>
    </row>
    <row r="29" spans="1:14">
      <c r="A29" s="2240">
        <v>43862</v>
      </c>
      <c r="B29" s="2559">
        <f>結果表!G27</f>
        <v>98.529602813365543</v>
      </c>
      <c r="C29" s="52">
        <f t="shared" ref="C29" si="165">B29-B28</f>
        <v>-0.58420000343285494</v>
      </c>
      <c r="D29" s="243">
        <f t="shared" ref="D29" si="166">ROUND((B29-B17)/B17*100,2)</f>
        <v>-2.31</v>
      </c>
      <c r="E29" s="542">
        <f t="shared" ref="E29" si="167">AVERAGE(B27:B29)</f>
        <v>99.090627653654792</v>
      </c>
      <c r="F29" s="359">
        <f t="shared" ref="F29" si="168">E29-E28</f>
        <v>-0.51350817522929049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9">
        <f>結果表!O27</f>
        <v>100.27266491809139</v>
      </c>
      <c r="L29" s="527">
        <v>2</v>
      </c>
      <c r="M29" s="262">
        <f t="shared" ref="M29" si="172">B29</f>
        <v>98.529602813365543</v>
      </c>
      <c r="N29" s="220">
        <f t="shared" ref="N29" si="173">J29</f>
        <v>100.27266491809139</v>
      </c>
    </row>
    <row r="30" spans="1:14">
      <c r="A30" s="2240">
        <v>43891</v>
      </c>
      <c r="B30" s="2559">
        <f>結果表!G28</f>
        <v>97.904511029800574</v>
      </c>
      <c r="C30" s="52">
        <f t="shared" ref="C30" si="174">B30-B29</f>
        <v>-0.62509178356496875</v>
      </c>
      <c r="D30" s="243">
        <f t="shared" ref="D30" si="175">ROUND((B30-B18)/B18*100,2)</f>
        <v>-3.1</v>
      </c>
      <c r="E30" s="542">
        <f t="shared" ref="E30" si="176">AVERAGE(B28:B30)</f>
        <v>98.515972219988171</v>
      </c>
      <c r="F30" s="359">
        <f t="shared" ref="F30" si="177">E30-E29</f>
        <v>-0.57465543366662075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9">
        <f>結果表!O28</f>
        <v>99.686471972596763</v>
      </c>
      <c r="L30" s="527">
        <v>3</v>
      </c>
      <c r="M30" s="262">
        <f t="shared" ref="M30:M32" si="181">B30</f>
        <v>97.904511029800574</v>
      </c>
      <c r="N30" s="220">
        <f t="shared" ref="N30:N32" si="182">J30</f>
        <v>99.686471972596763</v>
      </c>
    </row>
    <row r="31" spans="1:14">
      <c r="A31" s="2240">
        <v>43922</v>
      </c>
      <c r="B31" s="2559">
        <f>結果表!G29</f>
        <v>97.314657988318032</v>
      </c>
      <c r="C31" s="52">
        <f t="shared" ref="C31:C32" si="183">B31-B30</f>
        <v>-0.58985304148254158</v>
      </c>
      <c r="D31" s="243">
        <f t="shared" ref="D31:D32" si="184">ROUND((B31-B19)/B19*100,2)</f>
        <v>-3.93</v>
      </c>
      <c r="E31" s="542">
        <f t="shared" ref="E31:E32" si="185">AVERAGE(B29:B31)</f>
        <v>97.916257277161392</v>
      </c>
      <c r="F31" s="359">
        <f t="shared" ref="F31:F32" si="186">E31-E30</f>
        <v>-0.59971494282677895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59">
        <f>結果表!O29</f>
        <v>99.087888184799851</v>
      </c>
      <c r="L31" s="527">
        <v>4</v>
      </c>
      <c r="M31" s="262">
        <f t="shared" si="181"/>
        <v>97.314657988318032</v>
      </c>
      <c r="N31" s="220">
        <f t="shared" si="182"/>
        <v>99.087888184799851</v>
      </c>
    </row>
    <row r="32" spans="1:14">
      <c r="A32" s="2240">
        <v>43952</v>
      </c>
      <c r="B32" s="2559">
        <f>結果表!G30</f>
        <v>96.89809600005222</v>
      </c>
      <c r="C32" s="52">
        <f t="shared" si="183"/>
        <v>-0.41656198826581203</v>
      </c>
      <c r="D32" s="243">
        <f t="shared" si="184"/>
        <v>-4.58</v>
      </c>
      <c r="E32" s="542">
        <f t="shared" si="185"/>
        <v>97.372421672723604</v>
      </c>
      <c r="F32" s="359">
        <f t="shared" si="186"/>
        <v>-0.54383560443778833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59">
        <f>結果表!O30</f>
        <v>98.571195446845437</v>
      </c>
      <c r="L32" s="527">
        <v>5</v>
      </c>
      <c r="M32" s="262">
        <f t="shared" si="181"/>
        <v>96.89809600005222</v>
      </c>
      <c r="N32" s="220">
        <f t="shared" si="182"/>
        <v>98.571195446845437</v>
      </c>
    </row>
    <row r="33" spans="1:16">
      <c r="A33" s="2240">
        <v>43983</v>
      </c>
      <c r="B33" s="2559">
        <f>結果表!G31</f>
        <v>96.72930353749517</v>
      </c>
      <c r="C33" s="52">
        <f t="shared" ref="C33" si="190">B33-B32</f>
        <v>-0.16879246255705027</v>
      </c>
      <c r="D33" s="243">
        <f t="shared" ref="D33" si="191">ROUND((B33-B21)/B21*100,2)</f>
        <v>-4.8899999999999997</v>
      </c>
      <c r="E33" s="542">
        <f t="shared" ref="E33" si="192">AVERAGE(B31:B33)</f>
        <v>96.98068584195515</v>
      </c>
      <c r="F33" s="359">
        <f t="shared" ref="F33" si="193">E33-E32</f>
        <v>-0.39173583076845375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59">
        <f>結果表!O31</f>
        <v>98.169893952227355</v>
      </c>
      <c r="L33" s="527">
        <v>6</v>
      </c>
      <c r="M33" s="262">
        <f t="shared" ref="M33" si="197">B33</f>
        <v>96.72930353749517</v>
      </c>
      <c r="N33" s="220">
        <f t="shared" ref="N33" si="198">J33</f>
        <v>98.169893952227355</v>
      </c>
    </row>
    <row r="34" spans="1:16">
      <c r="A34" s="2240">
        <v>44013</v>
      </c>
      <c r="B34" s="2559">
        <f>結果表!G32</f>
        <v>96.76094060872154</v>
      </c>
      <c r="C34" s="52">
        <f t="shared" ref="C34" si="199">B34-B33</f>
        <v>3.1637071226370495E-2</v>
      </c>
      <c r="D34" s="243">
        <f t="shared" ref="D34" si="200">ROUND((B34-B22)/B22*100,2)</f>
        <v>-4.72</v>
      </c>
      <c r="E34" s="542">
        <f t="shared" ref="E34" si="201">AVERAGE(B32:B34)</f>
        <v>96.796113382089629</v>
      </c>
      <c r="F34" s="359">
        <f t="shared" ref="F34" si="202">E34-E33</f>
        <v>-0.18457245986552095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59">
        <f>結果表!O32</f>
        <v>97.831645106796088</v>
      </c>
      <c r="L34" s="527">
        <v>7</v>
      </c>
      <c r="M34" s="262">
        <f t="shared" ref="M34" si="206">B34</f>
        <v>96.76094060872154</v>
      </c>
      <c r="N34" s="220">
        <f t="shared" ref="N34" si="207">J34</f>
        <v>97.831645106796088</v>
      </c>
    </row>
    <row r="35" spans="1:16">
      <c r="A35" s="2240">
        <v>44044</v>
      </c>
      <c r="B35" s="2559">
        <f>結果表!G33</f>
        <v>96.975958887972823</v>
      </c>
      <c r="C35" s="52">
        <f t="shared" ref="C35" si="208">B35-B34</f>
        <v>0.21501827925128225</v>
      </c>
      <c r="D35" s="243">
        <f t="shared" ref="D35" si="209">ROUND((B35-B23)/B23*100,2)</f>
        <v>-4.21</v>
      </c>
      <c r="E35" s="542">
        <f t="shared" ref="E35" si="210">AVERAGE(B33:B35)</f>
        <v>96.822067678063163</v>
      </c>
      <c r="F35" s="359">
        <f t="shared" ref="F35" si="211">E35-E34</f>
        <v>2.5954295973534158E-2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59">
        <f>結果表!O33</f>
        <v>97.537705750398317</v>
      </c>
      <c r="L35" s="529">
        <v>8</v>
      </c>
      <c r="M35" s="262">
        <f t="shared" ref="M35" si="215">B35</f>
        <v>96.975958887972823</v>
      </c>
      <c r="N35" s="220">
        <f t="shared" ref="N35" si="216">J35</f>
        <v>97.537705750398317</v>
      </c>
    </row>
    <row r="36" spans="1:16">
      <c r="A36" s="2240">
        <v>44075</v>
      </c>
      <c r="B36" s="2559">
        <f>結果表!G34</f>
        <v>97.368659940642061</v>
      </c>
      <c r="C36" s="52">
        <f t="shared" ref="C36" si="217">B36-B35</f>
        <v>0.39270105266923849</v>
      </c>
      <c r="D36" s="243">
        <f t="shared" ref="D36" si="218">ROUND((B36-B24)/B24*100,2)</f>
        <v>-3.48</v>
      </c>
      <c r="E36" s="542">
        <f t="shared" ref="E36" si="219">AVERAGE(B34:B36)</f>
        <v>97.035186479112141</v>
      </c>
      <c r="F36" s="359">
        <f t="shared" ref="F36" si="220">E36-E35</f>
        <v>0.21311880104897796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59">
        <f>結果表!O34</f>
        <v>97.323741430546349</v>
      </c>
      <c r="L36" s="529">
        <v>9</v>
      </c>
      <c r="M36" s="262">
        <f t="shared" ref="M36" si="224">B36</f>
        <v>97.368659940642061</v>
      </c>
      <c r="N36" s="220">
        <f t="shared" ref="N36" si="225">J36</f>
        <v>97.323741430546349</v>
      </c>
    </row>
    <row r="37" spans="1:16">
      <c r="A37" s="2240">
        <v>44105</v>
      </c>
      <c r="B37" s="2559">
        <f>結果表!G35</f>
        <v>97.838937542729042</v>
      </c>
      <c r="C37" s="52">
        <f t="shared" ref="C37" si="226">B37-B36</f>
        <v>0.47027760208698055</v>
      </c>
      <c r="D37" s="243">
        <f t="shared" ref="D37" si="227">ROUND((B37-B25)/B25*100,2)</f>
        <v>-2.63</v>
      </c>
      <c r="E37" s="359">
        <f t="shared" ref="E37" si="228">AVERAGE(B35:B37)</f>
        <v>97.394518790447975</v>
      </c>
      <c r="F37" s="359">
        <f t="shared" ref="F37" si="229">E37-E36</f>
        <v>0.35933231133583377</v>
      </c>
      <c r="G37" s="360">
        <f t="shared" ref="G37" si="230">IF(F37&lt;0,-1,1)</f>
        <v>1</v>
      </c>
      <c r="H37" s="361">
        <f t="shared" ref="H37" si="231">SUM(G35:G37)</f>
        <v>3</v>
      </c>
      <c r="I37" s="2555" t="str">
        <f t="shared" ref="I37" si="232">IF(H37=-3,"悪化 ",IF(H37=3,"改善 "," ---"))</f>
        <v xml:space="preserve">改善 </v>
      </c>
      <c r="J37" s="2559">
        <f>結果表!O35</f>
        <v>97.244366820174108</v>
      </c>
      <c r="L37" s="529">
        <v>10</v>
      </c>
      <c r="M37" s="262">
        <f t="shared" ref="M37" si="233">B37</f>
        <v>97.838937542729042</v>
      </c>
      <c r="N37" s="220">
        <f t="shared" ref="N37" si="234">J37</f>
        <v>97.244366820174108</v>
      </c>
    </row>
    <row r="38" spans="1:16">
      <c r="A38" s="2240">
        <v>44136</v>
      </c>
      <c r="B38" s="2559">
        <f>結果表!G36</f>
        <v>98.355358502518868</v>
      </c>
      <c r="C38" s="52">
        <f t="shared" ref="C38" si="235">B38-B37</f>
        <v>0.51642095978982638</v>
      </c>
      <c r="D38" s="243">
        <f t="shared" ref="D38" si="236">ROUND((B38-B26)/B26*100,2)</f>
        <v>-1.71</v>
      </c>
      <c r="E38" s="359">
        <f t="shared" ref="E38" si="237">AVERAGE(B36:B38)</f>
        <v>97.854318661963319</v>
      </c>
      <c r="F38" s="359">
        <f t="shared" ref="F38" si="238">E38-E37</f>
        <v>0.45979987151534374</v>
      </c>
      <c r="G38" s="361">
        <f t="shared" ref="G38" si="239">IF(F38&lt;0,-1,1)</f>
        <v>1</v>
      </c>
      <c r="H38" s="361">
        <f t="shared" ref="H38" si="240">SUM(G36:G38)</f>
        <v>3</v>
      </c>
      <c r="I38" s="2555" t="str">
        <f t="shared" ref="I38" si="241">IF(H38=-3,"悪化 ",IF(H38=3,"改善 "," ---"))</f>
        <v xml:space="preserve">改善 </v>
      </c>
      <c r="J38" s="2559">
        <f>結果表!O36</f>
        <v>97.35298555988679</v>
      </c>
      <c r="L38" s="528">
        <v>11</v>
      </c>
      <c r="M38" s="262">
        <f t="shared" ref="M38" si="242">B38</f>
        <v>98.355358502518868</v>
      </c>
      <c r="N38" s="220">
        <f t="shared" ref="N38" si="243">J38</f>
        <v>97.35298555988679</v>
      </c>
    </row>
    <row r="39" spans="1:16">
      <c r="A39" s="2561">
        <v>44166</v>
      </c>
      <c r="B39" s="2559">
        <f>結果表!G37</f>
        <v>98.898021279698966</v>
      </c>
      <c r="C39" s="550">
        <f t="shared" ref="C39" si="244">B39-B38</f>
        <v>0.54266277718009803</v>
      </c>
      <c r="D39" s="246">
        <f t="shared" ref="D39" si="245">ROUND((B39-B27)/B27*100,2)</f>
        <v>-0.73</v>
      </c>
      <c r="E39" s="544">
        <f t="shared" ref="E39" si="246">AVERAGE(B37:B39)</f>
        <v>98.364105774982292</v>
      </c>
      <c r="F39" s="544">
        <f t="shared" ref="F39" si="247">E39-E38</f>
        <v>0.50978711301897306</v>
      </c>
      <c r="G39" s="545">
        <f t="shared" ref="G39" si="248">IF(F39&lt;0,-1,1)</f>
        <v>1</v>
      </c>
      <c r="H39" s="545">
        <f t="shared" ref="H39" si="249">SUM(G37:G39)</f>
        <v>3</v>
      </c>
      <c r="I39" s="2557" t="str">
        <f t="shared" ref="I39" si="250">IF(H39=-3,"悪化 ",IF(H39=3,"改善 "," ---"))</f>
        <v xml:space="preserve">改善 </v>
      </c>
      <c r="J39" s="2559">
        <f>結果表!O37</f>
        <v>97.610588654259999</v>
      </c>
      <c r="L39" s="532">
        <v>12</v>
      </c>
      <c r="M39" s="494">
        <f t="shared" ref="M39" si="251">B39</f>
        <v>98.898021279698966</v>
      </c>
      <c r="N39" s="225">
        <f t="shared" ref="N39" si="252">J39</f>
        <v>97.610588654259999</v>
      </c>
    </row>
    <row r="40" spans="1:16">
      <c r="A40" s="2206">
        <v>44197</v>
      </c>
      <c r="B40" s="2558">
        <f>結果表!G38</f>
        <v>99.390677844818896</v>
      </c>
      <c r="C40" s="699">
        <f t="shared" ref="C40" si="253">B40-B39</f>
        <v>0.49265656511992972</v>
      </c>
      <c r="D40" s="699">
        <f t="shared" ref="D40" si="254">ROUND((B40-B28)/B28*100,2)</f>
        <v>0.28000000000000003</v>
      </c>
      <c r="E40" s="359">
        <f t="shared" ref="E40" si="255">AVERAGE(B38:B40)</f>
        <v>98.881352542345596</v>
      </c>
      <c r="F40" s="359">
        <f t="shared" ref="F40" si="256">E40-E39</f>
        <v>0.51724676736330366</v>
      </c>
      <c r="G40" s="361">
        <f t="shared" ref="G40" si="257">IF(F40&lt;0,-1,1)</f>
        <v>1</v>
      </c>
      <c r="H40" s="361">
        <f t="shared" ref="H40" si="258">SUM(G38:G40)</f>
        <v>3</v>
      </c>
      <c r="I40" s="2555" t="str">
        <f t="shared" ref="I40" si="259">IF(H40=-3,"悪化 ",IF(H40=3,"改善 "," ---"))</f>
        <v xml:space="preserve">改善 </v>
      </c>
      <c r="J40" s="2558">
        <f>結果表!O38</f>
        <v>97.939170026067131</v>
      </c>
      <c r="L40" s="530" t="s">
        <v>815</v>
      </c>
      <c r="M40" s="262">
        <f t="shared" ref="M40" si="260">B40</f>
        <v>99.390677844818896</v>
      </c>
      <c r="N40" s="220">
        <f t="shared" ref="N40" si="261">J40</f>
        <v>97.939170026067131</v>
      </c>
    </row>
    <row r="41" spans="1:16">
      <c r="A41" s="2206">
        <v>44228</v>
      </c>
      <c r="B41" s="2559">
        <f>結果表!G39</f>
        <v>99.80650932754736</v>
      </c>
      <c r="C41" s="699">
        <f t="shared" ref="C41" si="262">B41-B40</f>
        <v>0.41583148272846415</v>
      </c>
      <c r="D41" s="699">
        <f t="shared" ref="D41" si="263">ROUND((B41-B29)/B29*100,2)</f>
        <v>1.3</v>
      </c>
      <c r="E41" s="359">
        <f t="shared" ref="E41" si="264">AVERAGE(B39:B41)</f>
        <v>99.365069484021731</v>
      </c>
      <c r="F41" s="359">
        <f t="shared" ref="F41" si="265">E41-E40</f>
        <v>0.48371694167613555</v>
      </c>
      <c r="G41" s="361">
        <f t="shared" ref="G41" si="266">IF(F41&lt;0,-1,1)</f>
        <v>1</v>
      </c>
      <c r="H41" s="361">
        <f t="shared" ref="H41" si="267">SUM(G39:G41)</f>
        <v>3</v>
      </c>
      <c r="I41" s="2555" t="str">
        <f t="shared" ref="I41" si="268">IF(H41=-3,"悪化 ",IF(H41=3,"改善 "," ---"))</f>
        <v xml:space="preserve">改善 </v>
      </c>
      <c r="J41" s="2559">
        <f>結果表!O39</f>
        <v>98.268045766690349</v>
      </c>
      <c r="L41" s="527">
        <v>2</v>
      </c>
      <c r="M41" s="262">
        <f t="shared" ref="M41" si="269">B41</f>
        <v>99.80650932754736</v>
      </c>
      <c r="N41" s="220">
        <f t="shared" ref="N41" si="270">J41</f>
        <v>98.268045766690349</v>
      </c>
    </row>
    <row r="42" spans="1:16">
      <c r="A42" s="2206">
        <v>44256</v>
      </c>
      <c r="B42" s="2559">
        <f>結果表!G40</f>
        <v>100.16405318815566</v>
      </c>
      <c r="C42" s="699">
        <f t="shared" ref="C42" si="271">B42-B41</f>
        <v>0.35754386060830257</v>
      </c>
      <c r="D42" s="699">
        <f t="shared" ref="D42" si="272">ROUND((B42-B30)/B30*100,2)</f>
        <v>2.31</v>
      </c>
      <c r="E42" s="359">
        <f t="shared" ref="E42" si="273">AVERAGE(B40:B42)</f>
        <v>99.787080120173982</v>
      </c>
      <c r="F42" s="359">
        <f t="shared" ref="F42" si="274">E42-E41</f>
        <v>0.4220106361522511</v>
      </c>
      <c r="G42" s="361">
        <f t="shared" ref="G42" si="275">IF(F42&lt;0,-1,1)</f>
        <v>1</v>
      </c>
      <c r="H42" s="361">
        <f t="shared" ref="H42" si="276">SUM(G40:G42)</f>
        <v>3</v>
      </c>
      <c r="I42" s="2555" t="str">
        <f t="shared" ref="I42" si="277">IF(H42=-3,"悪化 ",IF(H42=3,"改善 "," ---"))</f>
        <v xml:space="preserve">改善 </v>
      </c>
      <c r="J42" s="2559">
        <f>結果表!O40</f>
        <v>98.557579863047195</v>
      </c>
      <c r="L42" s="527">
        <v>3</v>
      </c>
      <c r="M42" s="262">
        <f t="shared" ref="M42" si="278">B42</f>
        <v>100.16405318815566</v>
      </c>
      <c r="N42" s="220">
        <f t="shared" ref="N42" si="279">J42</f>
        <v>98.557579863047195</v>
      </c>
    </row>
    <row r="43" spans="1:16">
      <c r="A43" s="2206">
        <v>44287</v>
      </c>
      <c r="B43" s="2559">
        <f>結果表!G41</f>
        <v>100.44018087510759</v>
      </c>
      <c r="C43" s="699">
        <f t="shared" ref="C43" si="280">B43-B42</f>
        <v>0.27612768695192358</v>
      </c>
      <c r="D43" s="699">
        <f t="shared" ref="D43" si="281">ROUND((B43-B31)/B31*100,2)</f>
        <v>3.21</v>
      </c>
      <c r="E43" s="359">
        <f t="shared" ref="E43" si="282">AVERAGE(B41:B43)</f>
        <v>100.13691446360353</v>
      </c>
      <c r="F43" s="359">
        <f t="shared" ref="F43" si="283">E43-E42</f>
        <v>0.34983434342954922</v>
      </c>
      <c r="G43" s="361">
        <f t="shared" ref="G43" si="284">IF(F43&lt;0,-1,1)</f>
        <v>1</v>
      </c>
      <c r="H43" s="361">
        <f t="shared" ref="H43" si="285">SUM(G41:G43)</f>
        <v>3</v>
      </c>
      <c r="I43" s="2555" t="str">
        <f t="shared" ref="I43" si="286">IF(H43=-3,"悪化 ",IF(H43=3,"改善 "," ---"))</f>
        <v xml:space="preserve">改善 </v>
      </c>
      <c r="J43" s="2559">
        <f>結果表!O41</f>
        <v>98.802018173100549</v>
      </c>
      <c r="L43" s="527">
        <v>4</v>
      </c>
      <c r="M43" s="262">
        <f t="shared" ref="M43" si="287">B43</f>
        <v>100.44018087510759</v>
      </c>
      <c r="N43" s="220">
        <f t="shared" ref="N43" si="288">J43</f>
        <v>98.802018173100549</v>
      </c>
    </row>
    <row r="44" spans="1:16">
      <c r="A44" s="2206">
        <v>44317</v>
      </c>
      <c r="B44" s="2559">
        <f>結果表!G42</f>
        <v>100.64553738222961</v>
      </c>
      <c r="C44" s="699">
        <f t="shared" ref="C44" si="289">B44-B43</f>
        <v>0.20535650712201914</v>
      </c>
      <c r="D44" s="699">
        <f t="shared" ref="D44" si="290">ROUND((B44-B32)/B32*100,2)</f>
        <v>3.87</v>
      </c>
      <c r="E44" s="359">
        <f t="shared" ref="E44" si="291">AVERAGE(B42:B44)</f>
        <v>100.41659048183095</v>
      </c>
      <c r="F44" s="359">
        <f t="shared" ref="F44" si="292">E44-E43</f>
        <v>0.27967601822741983</v>
      </c>
      <c r="G44" s="361">
        <f t="shared" ref="G44" si="293">IF(F44&lt;0,-1,1)</f>
        <v>1</v>
      </c>
      <c r="H44" s="361">
        <f t="shared" ref="H44" si="294">SUM(G42:G44)</f>
        <v>3</v>
      </c>
      <c r="I44" s="2555" t="str">
        <f t="shared" ref="I44" si="295">IF(H44=-3,"悪化 ",IF(H44=3,"改善 "," ---"))</f>
        <v xml:space="preserve">改善 </v>
      </c>
      <c r="J44" s="2559">
        <f>結果表!O42</f>
        <v>99.024253470502202</v>
      </c>
      <c r="L44" s="527">
        <v>5</v>
      </c>
      <c r="M44" s="262">
        <f t="shared" ref="M44" si="296">B44</f>
        <v>100.64553738222961</v>
      </c>
      <c r="N44" s="220">
        <f t="shared" ref="N44" si="297">J44</f>
        <v>99.024253470502202</v>
      </c>
    </row>
    <row r="45" spans="1:16">
      <c r="A45" s="2206">
        <v>44348</v>
      </c>
      <c r="B45" s="2559">
        <f>結果表!G43</f>
        <v>100.77448358710384</v>
      </c>
      <c r="C45" s="699">
        <f t="shared" ref="C45" si="298">B45-B44</f>
        <v>0.12894620487423936</v>
      </c>
      <c r="D45" s="699">
        <f t="shared" ref="D45" si="299">ROUND((B45-B33)/B33*100,2)</f>
        <v>4.18</v>
      </c>
      <c r="E45" s="359">
        <f t="shared" ref="E45" si="300">AVERAGE(B43:B45)</f>
        <v>100.62006728148033</v>
      </c>
      <c r="F45" s="359">
        <f t="shared" ref="F45" si="301">E45-E44</f>
        <v>0.20347679964937981</v>
      </c>
      <c r="G45" s="361">
        <f t="shared" ref="G45" si="302">IF(F45&lt;0,-1,1)</f>
        <v>1</v>
      </c>
      <c r="H45" s="361">
        <f t="shared" ref="H45" si="303">SUM(G43:G45)</f>
        <v>3</v>
      </c>
      <c r="I45" s="2555" t="str">
        <f t="shared" ref="I45" si="304">IF(H45=-3,"悪化 ",IF(H45=3,"改善 "," ---"))</f>
        <v xml:space="preserve">改善 </v>
      </c>
      <c r="J45" s="2559">
        <f>結果表!O43</f>
        <v>99.210518731047884</v>
      </c>
      <c r="L45" s="527">
        <v>6</v>
      </c>
      <c r="M45" s="262">
        <f t="shared" ref="M45" si="305">B45</f>
        <v>100.77448358710384</v>
      </c>
      <c r="N45" s="220">
        <f t="shared" ref="N45" si="306">J45</f>
        <v>99.210518731047884</v>
      </c>
    </row>
    <row r="46" spans="1:16">
      <c r="A46" s="2206">
        <v>44378</v>
      </c>
      <c r="B46" s="2559">
        <f>結果表!G44</f>
        <v>100.84184301396833</v>
      </c>
      <c r="C46" s="699">
        <f t="shared" ref="C46" si="307">B46-B45</f>
        <v>6.7359426864484817E-2</v>
      </c>
      <c r="D46" s="699">
        <f t="shared" ref="D46" si="308">ROUND((B46-B34)/B34*100,2)</f>
        <v>4.22</v>
      </c>
      <c r="E46" s="359">
        <f t="shared" ref="E46" si="309">AVERAGE(B44:B46)</f>
        <v>100.75395466110059</v>
      </c>
      <c r="F46" s="359">
        <f t="shared" ref="F46" si="310">E46-E45</f>
        <v>0.13388737962026198</v>
      </c>
      <c r="G46" s="361">
        <f t="shared" ref="G46" si="311">IF(F46&lt;0,-1,1)</f>
        <v>1</v>
      </c>
      <c r="H46" s="361">
        <f t="shared" ref="H46" si="312">SUM(G44:G46)</f>
        <v>3</v>
      </c>
      <c r="I46" s="2555" t="str">
        <f t="shared" ref="I46" si="313">IF(H46=-3,"悪化 ",IF(H46=3,"改善 "," ---"))</f>
        <v xml:space="preserve">改善 </v>
      </c>
      <c r="J46" s="2559">
        <f>結果表!O44</f>
        <v>99.30768952860997</v>
      </c>
      <c r="L46" s="527">
        <v>7</v>
      </c>
      <c r="M46" s="262">
        <f t="shared" ref="M46" si="314">B46</f>
        <v>100.84184301396833</v>
      </c>
      <c r="N46" s="220">
        <f t="shared" ref="N46" si="315">J46</f>
        <v>99.30768952860997</v>
      </c>
    </row>
    <row r="47" spans="1:16">
      <c r="A47" s="2206">
        <v>44409</v>
      </c>
      <c r="B47" s="2559">
        <f>結果表!G45</f>
        <v>100.90480030674935</v>
      </c>
      <c r="C47" s="699">
        <f t="shared" ref="C47" si="316">B47-B46</f>
        <v>6.2957292781021579E-2</v>
      </c>
      <c r="D47" s="699">
        <f t="shared" ref="D47" si="317">ROUND((B47-B35)/B35*100,2)</f>
        <v>4.05</v>
      </c>
      <c r="E47" s="359">
        <f t="shared" ref="E47" si="318">AVERAGE(B45:B47)</f>
        <v>100.8403756359405</v>
      </c>
      <c r="F47" s="359">
        <f t="shared" ref="F47" si="319">E47-E46</f>
        <v>8.6420974839910514E-2</v>
      </c>
      <c r="G47" s="361">
        <f t="shared" ref="G47" si="320">IF(F47&lt;0,-1,1)</f>
        <v>1</v>
      </c>
      <c r="H47" s="361">
        <f t="shared" ref="H47" si="321">SUM(G45:G47)</f>
        <v>3</v>
      </c>
      <c r="I47" s="2555" t="str">
        <f t="shared" ref="I47" si="322">IF(H47=-3,"悪化 ",IF(H47=3,"改善 "," ---"))</f>
        <v xml:space="preserve">改善 </v>
      </c>
      <c r="J47" s="2559">
        <f>結果表!O45</f>
        <v>99.317359501544516</v>
      </c>
      <c r="L47" s="529">
        <v>8</v>
      </c>
      <c r="M47" s="262">
        <f t="shared" ref="M47" si="323">B47</f>
        <v>100.90480030674935</v>
      </c>
      <c r="N47" s="220">
        <f t="shared" ref="N47" si="324">J47</f>
        <v>99.317359501544516</v>
      </c>
      <c r="P47" t="s">
        <v>831</v>
      </c>
    </row>
    <row r="48" spans="1:16">
      <c r="A48" s="2206">
        <v>44440</v>
      </c>
      <c r="B48" s="2559">
        <f>結果表!G46</f>
        <v>101.00371407042677</v>
      </c>
      <c r="C48" s="699">
        <f t="shared" ref="C48" si="325">B48-B47</f>
        <v>9.8913763677416E-2</v>
      </c>
      <c r="D48" s="699">
        <f t="shared" ref="D48" si="326">ROUND((B48-B36)/B36*100,2)</f>
        <v>3.73</v>
      </c>
      <c r="E48" s="359">
        <f t="shared" ref="E48" si="327">AVERAGE(B46:B48)</f>
        <v>100.91678579704815</v>
      </c>
      <c r="F48" s="359">
        <f t="shared" ref="F48" si="328">E48-E47</f>
        <v>7.6410161107645536E-2</v>
      </c>
      <c r="G48" s="361">
        <f t="shared" ref="G48" si="329">IF(F48&lt;0,-1,1)</f>
        <v>1</v>
      </c>
      <c r="H48" s="361">
        <f t="shared" ref="H48" si="330">SUM(G46:G48)</f>
        <v>3</v>
      </c>
      <c r="I48" s="2555" t="str">
        <f t="shared" ref="I48" si="331">IF(H48=-3,"悪化 ",IF(H48=3,"改善 "," ---"))</f>
        <v xml:space="preserve">改善 </v>
      </c>
      <c r="J48" s="2559">
        <f>結果表!O46</f>
        <v>99.292510493769711</v>
      </c>
      <c r="L48" s="529">
        <v>9</v>
      </c>
      <c r="M48" s="262">
        <f t="shared" ref="M48" si="332">B48</f>
        <v>101.00371407042677</v>
      </c>
      <c r="N48" s="220">
        <f t="shared" ref="N48" si="333">J48</f>
        <v>99.292510493769711</v>
      </c>
    </row>
    <row r="49" spans="1:14">
      <c r="A49" s="2206">
        <v>44470</v>
      </c>
      <c r="B49" s="2559">
        <f>結果表!G47</f>
        <v>101.1429691949708</v>
      </c>
      <c r="C49" s="699">
        <f t="shared" ref="C49" si="334">B49-B48</f>
        <v>0.13925512454403588</v>
      </c>
      <c r="D49" s="699">
        <f t="shared" ref="D49" si="335">ROUND((B49-B37)/B37*100,2)</f>
        <v>3.38</v>
      </c>
      <c r="E49" s="359">
        <f t="shared" ref="E49" si="336">AVERAGE(B47:B49)</f>
        <v>101.01716119071564</v>
      </c>
      <c r="F49" s="359">
        <f t="shared" ref="F49" si="337">E49-E48</f>
        <v>0.10037539366749115</v>
      </c>
      <c r="G49" s="361">
        <f t="shared" ref="G49" si="338">IF(F49&lt;0,-1,1)</f>
        <v>1</v>
      </c>
      <c r="H49" s="361">
        <f t="shared" ref="H49" si="339">SUM(G47:G49)</f>
        <v>3</v>
      </c>
      <c r="I49" s="2555" t="str">
        <f t="shared" ref="I49" si="340">IF(H49=-3,"悪化 ",IF(H49=3,"改善 "," ---"))</f>
        <v xml:space="preserve">改善 </v>
      </c>
      <c r="J49" s="2559">
        <f>結果表!O47</f>
        <v>99.298611208741846</v>
      </c>
      <c r="L49" s="529">
        <v>10</v>
      </c>
      <c r="M49" s="262">
        <f t="shared" ref="M49" si="341">B49</f>
        <v>101.1429691949708</v>
      </c>
      <c r="N49" s="220">
        <f t="shared" ref="N49" si="342">J49</f>
        <v>99.298611208741846</v>
      </c>
    </row>
    <row r="50" spans="1:14">
      <c r="A50" s="2206">
        <v>44501</v>
      </c>
      <c r="B50" s="2559">
        <f>結果表!G48</f>
        <v>101.30659079826491</v>
      </c>
      <c r="C50" s="699">
        <f t="shared" ref="C50" si="343">B50-B49</f>
        <v>0.16362160329410358</v>
      </c>
      <c r="D50" s="699">
        <f t="shared" ref="D50" si="344">ROUND((B50-B38)/B38*100,2)</f>
        <v>3</v>
      </c>
      <c r="E50" s="359">
        <f t="shared" ref="E50" si="345">AVERAGE(B48:B50)</f>
        <v>101.15109135455417</v>
      </c>
      <c r="F50" s="359">
        <f t="shared" ref="F50" si="346">E50-E49</f>
        <v>0.13393016383852796</v>
      </c>
      <c r="G50" s="361">
        <f t="shared" ref="G50" si="347">IF(F50&lt;0,-1,1)</f>
        <v>1</v>
      </c>
      <c r="H50" s="361">
        <f t="shared" ref="H50" si="348">SUM(G48:G50)</f>
        <v>3</v>
      </c>
      <c r="I50" s="2555" t="str">
        <f t="shared" ref="I50" si="349">IF(H50=-3,"悪化 ",IF(H50=3,"改善 "," ---"))</f>
        <v xml:space="preserve">改善 </v>
      </c>
      <c r="J50" s="2559">
        <f>結果表!O48</f>
        <v>99.401180719029526</v>
      </c>
      <c r="L50" s="528">
        <v>11</v>
      </c>
      <c r="M50" s="262">
        <f t="shared" ref="M50" si="350">B50</f>
        <v>101.30659079826491</v>
      </c>
      <c r="N50" s="220">
        <f t="shared" ref="N50" si="351">J50</f>
        <v>99.401180719029526</v>
      </c>
    </row>
    <row r="51" spans="1:14">
      <c r="A51" s="2206">
        <v>44531</v>
      </c>
      <c r="B51" s="2560">
        <f>結果表!G49</f>
        <v>101.46535782915377</v>
      </c>
      <c r="C51" s="699">
        <f t="shared" ref="C51:C52" si="352">B51-B50</f>
        <v>0.15876703088886757</v>
      </c>
      <c r="D51" s="699">
        <f t="shared" ref="D51:D52" si="353">ROUND((B51-B39)/B39*100,2)</f>
        <v>2.6</v>
      </c>
      <c r="E51" s="359">
        <f t="shared" ref="E51:E52" si="354">AVERAGE(B49:B51)</f>
        <v>101.30497260746317</v>
      </c>
      <c r="F51" s="359">
        <f t="shared" ref="F51:F52" si="355">E51-E50</f>
        <v>0.15388125290900234</v>
      </c>
      <c r="G51" s="361">
        <f t="shared" ref="G51:G52" si="356">IF(F51&lt;0,-1,1)</f>
        <v>1</v>
      </c>
      <c r="H51" s="361">
        <f t="shared" ref="H51:H52" si="357">SUM(G49:G51)</f>
        <v>3</v>
      </c>
      <c r="I51" s="2555" t="str">
        <f t="shared" ref="I51:I52" si="358">IF(H51=-3,"悪化 ",IF(H51=3,"改善 "," ---"))</f>
        <v xml:space="preserve">改善 </v>
      </c>
      <c r="J51" s="2560">
        <f>結果表!O49</f>
        <v>99.576606564206486</v>
      </c>
      <c r="L51" s="532">
        <v>12</v>
      </c>
      <c r="M51" s="494">
        <f t="shared" ref="M51:M52" si="359">B51</f>
        <v>101.46535782915377</v>
      </c>
      <c r="N51" s="225">
        <f t="shared" ref="N51:N52" si="360">J51</f>
        <v>99.576606564206486</v>
      </c>
    </row>
    <row r="52" spans="1:14">
      <c r="A52" s="2239">
        <v>44562</v>
      </c>
      <c r="B52" s="2559">
        <f>結果表!G50</f>
        <v>101.63898808895388</v>
      </c>
      <c r="C52" s="547">
        <f t="shared" si="352"/>
        <v>0.17363025980010605</v>
      </c>
      <c r="D52" s="245">
        <f t="shared" si="353"/>
        <v>2.2599999999999998</v>
      </c>
      <c r="E52" s="548">
        <f t="shared" si="354"/>
        <v>101.47031223879087</v>
      </c>
      <c r="F52" s="553">
        <f t="shared" si="355"/>
        <v>0.16533963132769713</v>
      </c>
      <c r="G52" s="549">
        <f t="shared" si="356"/>
        <v>1</v>
      </c>
      <c r="H52" s="554">
        <f t="shared" si="357"/>
        <v>3</v>
      </c>
      <c r="I52" s="2556" t="str">
        <f t="shared" si="358"/>
        <v xml:space="preserve">改善 </v>
      </c>
      <c r="J52" s="2559">
        <f>結果表!O50</f>
        <v>99.772351280327527</v>
      </c>
      <c r="L52" s="530" t="s">
        <v>857</v>
      </c>
      <c r="M52" s="262">
        <f t="shared" si="359"/>
        <v>101.63898808895388</v>
      </c>
      <c r="N52" s="220">
        <f t="shared" si="360"/>
        <v>99.772351280327527</v>
      </c>
    </row>
    <row r="53" spans="1:14">
      <c r="A53" s="2240">
        <v>44593</v>
      </c>
      <c r="B53" s="2559">
        <f>結果表!G51</f>
        <v>101.79566267299874</v>
      </c>
      <c r="C53" s="52">
        <f t="shared" ref="C53" si="361">B53-B52</f>
        <v>0.15667458404486467</v>
      </c>
      <c r="D53" s="243">
        <f t="shared" ref="D53" si="362">ROUND((B53-B41)/B41*100,2)</f>
        <v>1.99</v>
      </c>
      <c r="E53" s="542">
        <f t="shared" ref="E53" si="363">AVERAGE(B51:B53)</f>
        <v>101.63333619703546</v>
      </c>
      <c r="F53" s="359">
        <f t="shared" ref="F53" si="364">E53-E52</f>
        <v>0.16302395824459381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59">
        <f>結果表!O51</f>
        <v>99.970516718822893</v>
      </c>
      <c r="L53" s="527">
        <v>2</v>
      </c>
      <c r="M53" s="262">
        <f t="shared" ref="M53" si="368">B53</f>
        <v>101.79566267299874</v>
      </c>
      <c r="N53" s="220">
        <f t="shared" ref="N53" si="369">J53</f>
        <v>99.970516718822893</v>
      </c>
    </row>
    <row r="54" spans="1:14">
      <c r="A54" s="2240">
        <v>44621</v>
      </c>
      <c r="B54" s="2559">
        <f>結果表!G52</f>
        <v>101.97976140657765</v>
      </c>
      <c r="C54" s="52">
        <f t="shared" ref="C54" si="370">B54-B53</f>
        <v>0.1840987335789066</v>
      </c>
      <c r="D54" s="243">
        <f t="shared" ref="D54" si="371">ROUND((B54-B42)/B42*100,2)</f>
        <v>1.81</v>
      </c>
      <c r="E54" s="542">
        <f t="shared" ref="E54" si="372">AVERAGE(B52:B54)</f>
        <v>101.80480405617676</v>
      </c>
      <c r="F54" s="359">
        <f t="shared" ref="F54" si="373">E54-E53</f>
        <v>0.17146785914130191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59">
        <f>結果表!O52</f>
        <v>100.18865170014097</v>
      </c>
      <c r="L54" s="527">
        <v>3</v>
      </c>
      <c r="M54" s="262">
        <f t="shared" ref="M54" si="377">B54</f>
        <v>101.97976140657765</v>
      </c>
      <c r="N54" s="220">
        <f t="shared" ref="N54" si="378">J54</f>
        <v>100.18865170014097</v>
      </c>
    </row>
    <row r="55" spans="1:14">
      <c r="A55" s="2240">
        <v>44652</v>
      </c>
      <c r="B55" s="2559">
        <f>結果表!G53</f>
        <v>102.11444808704334</v>
      </c>
      <c r="C55" s="52">
        <f t="shared" ref="C55" si="379">B55-B54</f>
        <v>0.13468668046569121</v>
      </c>
      <c r="D55" s="243">
        <f t="shared" ref="D55" si="380">ROUND((B55-B43)/B43*100,2)</f>
        <v>1.67</v>
      </c>
      <c r="E55" s="542">
        <f t="shared" ref="E55" si="381">AVERAGE(B53:B55)</f>
        <v>101.96329072220658</v>
      </c>
      <c r="F55" s="359">
        <f t="shared" ref="F55" si="382">E55-E54</f>
        <v>0.15848666602981609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59">
        <f>結果表!O53</f>
        <v>100.43920624409174</v>
      </c>
      <c r="L55" s="527">
        <v>4</v>
      </c>
      <c r="M55" s="262">
        <f t="shared" ref="M55" si="386">B55</f>
        <v>102.11444808704334</v>
      </c>
      <c r="N55" s="220">
        <f t="shared" ref="N55" si="387">J55</f>
        <v>100.43920624409174</v>
      </c>
    </row>
    <row r="56" spans="1:14">
      <c r="A56" s="2240">
        <v>44682</v>
      </c>
      <c r="B56" s="2559">
        <f>結果表!G54</f>
        <v>102.13706584649866</v>
      </c>
      <c r="C56" s="52">
        <f t="shared" ref="C56" si="388">B56-B55</f>
        <v>2.2617759455314967E-2</v>
      </c>
      <c r="D56" s="243">
        <f t="shared" ref="D56" si="389">ROUND((B56-B44)/B44*100,2)</f>
        <v>1.48</v>
      </c>
      <c r="E56" s="542">
        <f t="shared" ref="E56" si="390">AVERAGE(B54:B56)</f>
        <v>102.07709178003989</v>
      </c>
      <c r="F56" s="359">
        <f t="shared" ref="F56" si="391">E56-E55</f>
        <v>0.11380105783331373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59">
        <f>結果表!O54</f>
        <v>100.70243829140128</v>
      </c>
      <c r="L56" s="527">
        <v>5</v>
      </c>
      <c r="M56" s="262">
        <f t="shared" ref="M56" si="395">B56</f>
        <v>102.13706584649866</v>
      </c>
      <c r="N56" s="220">
        <f t="shared" ref="N56" si="396">J56</f>
        <v>100.70243829140128</v>
      </c>
    </row>
    <row r="57" spans="1:14">
      <c r="A57" s="2240">
        <v>44713</v>
      </c>
      <c r="B57" s="2559">
        <f>結果表!G55</f>
        <v>102.04851299870045</v>
      </c>
      <c r="C57" s="52">
        <f t="shared" ref="C57:C58" si="397">B57-B56</f>
        <v>-8.8552847798212042E-2</v>
      </c>
      <c r="D57" s="243">
        <f t="shared" ref="D57:D58" si="398">ROUND((B57-B45)/B45*100,2)</f>
        <v>1.26</v>
      </c>
      <c r="E57" s="542">
        <f t="shared" ref="E57:E58" si="399">AVERAGE(B55:B57)</f>
        <v>102.10000897741416</v>
      </c>
      <c r="F57" s="359">
        <f t="shared" ref="F57:F58" si="400">E57-E56</f>
        <v>2.2917197374269449E-2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59">
        <f>結果表!O55</f>
        <v>100.95443229846606</v>
      </c>
      <c r="L57" s="527">
        <v>6</v>
      </c>
      <c r="M57" s="262">
        <f t="shared" ref="M57:M58" si="404">B57</f>
        <v>102.04851299870045</v>
      </c>
      <c r="N57" s="220">
        <f t="shared" ref="N57:N58" si="405">J57</f>
        <v>100.95443229846606</v>
      </c>
    </row>
    <row r="58" spans="1:14">
      <c r="A58" s="2240">
        <v>44743</v>
      </c>
      <c r="B58" s="2559">
        <f>結果表!G56</f>
        <v>101.86013515393553</v>
      </c>
      <c r="C58" s="52">
        <f t="shared" si="397"/>
        <v>-0.18837784476491493</v>
      </c>
      <c r="D58" s="243">
        <f t="shared" si="398"/>
        <v>1.01</v>
      </c>
      <c r="E58" s="542">
        <f t="shared" si="399"/>
        <v>102.01523799971154</v>
      </c>
      <c r="F58" s="359">
        <f t="shared" si="400"/>
        <v>-8.4770977702618211E-2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59">
        <f>結果表!O56</f>
        <v>101.17072671554709</v>
      </c>
      <c r="L58" s="527">
        <v>7</v>
      </c>
      <c r="M58" s="262">
        <f t="shared" si="404"/>
        <v>101.86013515393553</v>
      </c>
      <c r="N58" s="220">
        <f t="shared" si="405"/>
        <v>101.17072671554709</v>
      </c>
    </row>
    <row r="59" spans="1:14">
      <c r="A59" s="2240">
        <v>44774</v>
      </c>
      <c r="B59" s="2559">
        <f>結果表!G57</f>
        <v>101.58881492674587</v>
      </c>
      <c r="C59" s="52">
        <f t="shared" ref="C59" si="406">B59-B58</f>
        <v>-0.27132022718966198</v>
      </c>
      <c r="D59" s="243">
        <f t="shared" ref="D59" si="407">ROUND((B59-B47)/B47*100,2)</f>
        <v>0.68</v>
      </c>
      <c r="E59" s="542">
        <f t="shared" ref="E59" si="408">AVERAGE(B57:B59)</f>
        <v>101.83248769312729</v>
      </c>
      <c r="F59" s="359">
        <f t="shared" ref="F59" si="409">E59-E58</f>
        <v>-0.18275030658425351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59">
        <f>結果表!O57</f>
        <v>101.34556499195597</v>
      </c>
      <c r="L59" s="529">
        <v>8</v>
      </c>
      <c r="M59" s="262">
        <f t="shared" ref="M59" si="413">B59</f>
        <v>101.58881492674587</v>
      </c>
      <c r="N59" s="220">
        <f t="shared" ref="N59" si="414">J59</f>
        <v>101.34556499195597</v>
      </c>
    </row>
    <row r="60" spans="1:14">
      <c r="A60" s="2240">
        <v>44805</v>
      </c>
      <c r="B60" s="2559">
        <f>結果表!G58</f>
        <v>101.27085226819179</v>
      </c>
      <c r="C60" s="52">
        <f t="shared" ref="C60" si="415">B60-B59</f>
        <v>-0.31796265855408024</v>
      </c>
      <c r="D60" s="243">
        <f t="shared" ref="D60" si="416">ROUND((B60-B48)/B48*100,2)</f>
        <v>0.26</v>
      </c>
      <c r="E60" s="542">
        <f t="shared" ref="E60" si="417">AVERAGE(B58:B60)</f>
        <v>101.5732674496244</v>
      </c>
      <c r="F60" s="359">
        <f t="shared" ref="F60" si="418">E60-E59</f>
        <v>-0.25922024350289519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59">
        <f>結果表!O58</f>
        <v>101.46257771044301</v>
      </c>
      <c r="L60" s="529">
        <v>9</v>
      </c>
      <c r="M60" s="262">
        <f t="shared" ref="M60" si="422">B60</f>
        <v>101.27085226819179</v>
      </c>
      <c r="N60" s="220">
        <f t="shared" ref="N60" si="423">J60</f>
        <v>101.46257771044301</v>
      </c>
    </row>
    <row r="61" spans="1:14">
      <c r="A61" s="2240">
        <v>44835</v>
      </c>
      <c r="B61" s="2559">
        <f>結果表!G59</f>
        <v>100.91186540137983</v>
      </c>
      <c r="C61" s="52">
        <f t="shared" ref="C61" si="424">B61-B60</f>
        <v>-0.35898686681196068</v>
      </c>
      <c r="D61" s="243">
        <f t="shared" ref="D61" si="425">ROUND((B61-B49)/B49*100,2)</f>
        <v>-0.23</v>
      </c>
      <c r="E61" s="542">
        <f t="shared" ref="E61" si="426">AVERAGE(B59:B61)</f>
        <v>101.25717753210581</v>
      </c>
      <c r="F61" s="359">
        <f t="shared" ref="F61" si="427">E61-E60</f>
        <v>-0.31608991751858184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59">
        <f>結果表!O59</f>
        <v>101.50104115934994</v>
      </c>
      <c r="L61" s="529">
        <v>10</v>
      </c>
      <c r="M61" s="262">
        <f t="shared" ref="M61" si="431">B61</f>
        <v>100.91186540137983</v>
      </c>
      <c r="N61" s="220">
        <f t="shared" ref="N61" si="432">J61</f>
        <v>101.50104115934994</v>
      </c>
    </row>
    <row r="62" spans="1:14">
      <c r="A62" s="2240">
        <v>44866</v>
      </c>
      <c r="B62" s="2559">
        <f>結果表!G60</f>
        <v>100.54820454638762</v>
      </c>
      <c r="C62" s="52">
        <f t="shared" ref="C62" si="433">B62-B61</f>
        <v>-0.36366085499220446</v>
      </c>
      <c r="D62" s="243">
        <f t="shared" ref="D62" si="434">ROUND((B62-B50)/B50*100,2)</f>
        <v>-0.75</v>
      </c>
      <c r="E62" s="542">
        <f t="shared" ref="E62" si="435">AVERAGE(B60:B62)</f>
        <v>100.91030740531976</v>
      </c>
      <c r="F62" s="359">
        <f t="shared" ref="F62" si="436">E62-E61</f>
        <v>-0.34687012678605811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59">
        <f>結果表!O60</f>
        <v>101.44888471728792</v>
      </c>
      <c r="L62" s="528">
        <v>11</v>
      </c>
      <c r="M62" s="262">
        <f t="shared" ref="M62" si="440">B62</f>
        <v>100.54820454638762</v>
      </c>
      <c r="N62" s="220">
        <f t="shared" ref="N62" si="441">J62</f>
        <v>101.44888471728792</v>
      </c>
    </row>
    <row r="63" spans="1:14">
      <c r="A63" s="2561">
        <v>44896</v>
      </c>
      <c r="B63" s="2559">
        <f>結果表!G61</f>
        <v>100.2114900890098</v>
      </c>
      <c r="C63" s="550">
        <f t="shared" ref="C63:C64" si="442">B63-B62</f>
        <v>-0.33671445737782335</v>
      </c>
      <c r="D63" s="246">
        <f t="shared" ref="D63:D64" si="443">ROUND((B63-B51)/B51*100,2)</f>
        <v>-1.24</v>
      </c>
      <c r="E63" s="551">
        <f t="shared" ref="E63:E64" si="444">AVERAGE(B61:B63)</f>
        <v>100.55718667892575</v>
      </c>
      <c r="F63" s="544">
        <f t="shared" ref="F63:F64" si="445">E63-E62</f>
        <v>-0.35312072639401038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59">
        <f>結果表!O61</f>
        <v>101.30854185797358</v>
      </c>
      <c r="L63" s="532">
        <v>12</v>
      </c>
      <c r="M63" s="494">
        <f t="shared" ref="M63:M64" si="449">B63</f>
        <v>100.2114900890098</v>
      </c>
      <c r="N63" s="225">
        <f t="shared" ref="N63:N64" si="450">J63</f>
        <v>101.30854185797358</v>
      </c>
    </row>
    <row r="64" spans="1:14">
      <c r="A64" s="2206">
        <v>44927</v>
      </c>
      <c r="B64" s="2558">
        <f>結果表!G62</f>
        <v>99.932982581437614</v>
      </c>
      <c r="C64" s="699">
        <f t="shared" si="442"/>
        <v>-0.27850750757218634</v>
      </c>
      <c r="D64" s="52">
        <f t="shared" si="443"/>
        <v>-1.68</v>
      </c>
      <c r="E64" s="359">
        <f t="shared" si="444"/>
        <v>100.23089240561167</v>
      </c>
      <c r="F64" s="542">
        <f t="shared" si="445"/>
        <v>-0.32629427331407612</v>
      </c>
      <c r="G64" s="361">
        <f t="shared" si="446"/>
        <v>-1</v>
      </c>
      <c r="H64" s="360">
        <f t="shared" si="447"/>
        <v>-3</v>
      </c>
      <c r="I64" s="2555" t="str">
        <f t="shared" si="448"/>
        <v xml:space="preserve">悪化 </v>
      </c>
      <c r="J64" s="2558">
        <f>結果表!O62</f>
        <v>101.12283182381763</v>
      </c>
      <c r="L64" s="530" t="s">
        <v>1211</v>
      </c>
      <c r="M64" s="531">
        <f t="shared" si="449"/>
        <v>99.932982581437614</v>
      </c>
      <c r="N64" s="369">
        <f t="shared" si="450"/>
        <v>101.12283182381763</v>
      </c>
    </row>
    <row r="65" spans="1:14">
      <c r="A65" s="2206">
        <v>44958</v>
      </c>
      <c r="B65" s="2559">
        <f>結果表!G63</f>
        <v>99.71817314028381</v>
      </c>
      <c r="C65" s="699">
        <f t="shared" ref="C65" si="451">B65-B64</f>
        <v>-0.21480944115380396</v>
      </c>
      <c r="D65" s="52">
        <f t="shared" ref="D65" si="452">ROUND((B65-B53)/B53*100,2)</f>
        <v>-2.04</v>
      </c>
      <c r="E65" s="359">
        <f t="shared" ref="E65" si="453">AVERAGE(B63:B65)</f>
        <v>99.954215270243751</v>
      </c>
      <c r="F65" s="542">
        <f t="shared" ref="F65" si="454">E65-E64</f>
        <v>-0.27667713536791894</v>
      </c>
      <c r="G65" s="361">
        <f t="shared" ref="G65" si="455">IF(F65&lt;0,-1,1)</f>
        <v>-1</v>
      </c>
      <c r="H65" s="360">
        <f t="shared" ref="H65" si="456">SUM(G63:G65)</f>
        <v>-3</v>
      </c>
      <c r="I65" s="2555" t="str">
        <f t="shared" ref="I65" si="457">IF(H65=-3,"悪化 ",IF(H65=3,"改善 "," ---"))</f>
        <v xml:space="preserve">悪化 </v>
      </c>
      <c r="J65" s="2559">
        <f>結果表!O63</f>
        <v>100.94977766922921</v>
      </c>
      <c r="L65" s="527">
        <v>2</v>
      </c>
      <c r="M65" s="262">
        <f t="shared" ref="M65" si="458">B65</f>
        <v>99.71817314028381</v>
      </c>
      <c r="N65" s="220">
        <f t="shared" ref="N65" si="459">J65</f>
        <v>100.94977766922921</v>
      </c>
    </row>
    <row r="66" spans="1:14">
      <c r="A66" s="2206">
        <v>44986</v>
      </c>
      <c r="B66" s="2559">
        <f>結果表!G64</f>
        <v>99.551878463251484</v>
      </c>
      <c r="C66" s="699">
        <f t="shared" ref="C66" si="460">B66-B65</f>
        <v>-0.16629467703232592</v>
      </c>
      <c r="D66" s="52">
        <f t="shared" ref="D66" si="461">ROUND((B66-B54)/B54*100,2)</f>
        <v>-2.38</v>
      </c>
      <c r="E66" s="359">
        <f t="shared" ref="E66" si="462">AVERAGE(B64:B66)</f>
        <v>99.734344728324302</v>
      </c>
      <c r="F66" s="542">
        <f t="shared" ref="F66" si="463">E66-E65</f>
        <v>-0.21987054191944821</v>
      </c>
      <c r="G66" s="361">
        <f t="shared" ref="G66" si="464">IF(F66&lt;0,-1,1)</f>
        <v>-1</v>
      </c>
      <c r="H66" s="360">
        <f t="shared" ref="H66" si="465">SUM(G64:G66)</f>
        <v>-3</v>
      </c>
      <c r="I66" s="2555" t="str">
        <f t="shared" ref="I66" si="466">IF(H66=-3,"悪化 ",IF(H66=3,"改善 "," ---"))</f>
        <v xml:space="preserve">悪化 </v>
      </c>
      <c r="J66" s="2559">
        <f>結果表!O64</f>
        <v>100.82883928847784</v>
      </c>
      <c r="L66" s="527">
        <v>3</v>
      </c>
      <c r="M66" s="262">
        <f t="shared" ref="M66" si="467">B66</f>
        <v>99.551878463251484</v>
      </c>
      <c r="N66" s="220">
        <f t="shared" ref="N66" si="468">J66</f>
        <v>100.82883928847784</v>
      </c>
    </row>
    <row r="67" spans="1:14">
      <c r="A67" s="2206">
        <v>45017</v>
      </c>
      <c r="B67" s="2559">
        <f>結果表!G65</f>
        <v>99.410995343087762</v>
      </c>
      <c r="C67" s="699">
        <f t="shared" ref="C67" si="469">B67-B66</f>
        <v>-0.14088312016372129</v>
      </c>
      <c r="D67" s="52">
        <f t="shared" ref="D67" si="470">ROUND((B67-B55)/B55*100,2)</f>
        <v>-2.65</v>
      </c>
      <c r="E67" s="359">
        <f t="shared" ref="E67" si="471">AVERAGE(B65:B67)</f>
        <v>99.560348982207685</v>
      </c>
      <c r="F67" s="542">
        <f t="shared" ref="F67" si="472">E67-E66</f>
        <v>-0.17399574611661706</v>
      </c>
      <c r="G67" s="361">
        <f t="shared" ref="G67" si="473">IF(F67&lt;0,-1,1)</f>
        <v>-1</v>
      </c>
      <c r="H67" s="360">
        <f t="shared" ref="H67" si="474">SUM(G65:G67)</f>
        <v>-3</v>
      </c>
      <c r="I67" s="2555" t="str">
        <f t="shared" ref="I67" si="475">IF(H67=-3,"悪化 ",IF(H67=3,"改善 "," ---"))</f>
        <v xml:space="preserve">悪化 </v>
      </c>
      <c r="J67" s="2559">
        <f>結果表!O65</f>
        <v>100.75263931655992</v>
      </c>
      <c r="L67" s="527">
        <v>4</v>
      </c>
      <c r="M67" s="262">
        <f t="shared" ref="M67" si="476">B67</f>
        <v>99.410995343087762</v>
      </c>
      <c r="N67" s="220">
        <f t="shared" ref="N67" si="477">J67</f>
        <v>100.75263931655992</v>
      </c>
    </row>
    <row r="68" spans="1:14">
      <c r="A68" s="2206">
        <v>45047</v>
      </c>
      <c r="B68" s="2559">
        <f>結果表!G66</f>
        <v>99.288440462689792</v>
      </c>
      <c r="C68" s="699">
        <f t="shared" ref="C68" si="478">B68-B67</f>
        <v>-0.12255488039797058</v>
      </c>
      <c r="D68" s="52">
        <f t="shared" ref="D68" si="479">ROUND((B68-B56)/B56*100,2)</f>
        <v>-2.79</v>
      </c>
      <c r="E68" s="359">
        <f t="shared" ref="E68" si="480">AVERAGE(B66:B68)</f>
        <v>99.417104756343008</v>
      </c>
      <c r="F68" s="542">
        <f t="shared" ref="F68" si="481">E68-E67</f>
        <v>-0.14324422586467733</v>
      </c>
      <c r="G68" s="361">
        <f t="shared" ref="G68" si="482">IF(F68&lt;0,-1,1)</f>
        <v>-1</v>
      </c>
      <c r="H68" s="360">
        <f t="shared" ref="H68" si="483">SUM(G66:G68)</f>
        <v>-3</v>
      </c>
      <c r="I68" s="2555" t="str">
        <f t="shared" ref="I68" si="484">IF(H68=-3,"悪化 ",IF(H68=3,"改善 "," ---"))</f>
        <v xml:space="preserve">悪化 </v>
      </c>
      <c r="J68" s="2559">
        <f>結果表!O66</f>
        <v>100.67679507782981</v>
      </c>
      <c r="L68" s="527">
        <v>5</v>
      </c>
      <c r="M68" s="262">
        <f t="shared" ref="M68" si="485">B68</f>
        <v>99.288440462689792</v>
      </c>
      <c r="N68" s="220">
        <f t="shared" ref="N68" si="486">J68</f>
        <v>100.67679507782981</v>
      </c>
    </row>
    <row r="69" spans="1:14">
      <c r="A69" s="2206">
        <v>45078</v>
      </c>
      <c r="B69" s="2559">
        <f>結果表!G67</f>
        <v>99.197215557901089</v>
      </c>
      <c r="C69" s="699">
        <f t="shared" ref="C69" si="487">B69-B68</f>
        <v>-9.1224904788703043E-2</v>
      </c>
      <c r="D69" s="52">
        <f t="shared" ref="D69" si="488">ROUND((B69-B57)/B57*100,2)</f>
        <v>-2.79</v>
      </c>
      <c r="E69" s="359">
        <f t="shared" ref="E69" si="489">AVERAGE(B67:B69)</f>
        <v>99.298883787892876</v>
      </c>
      <c r="F69" s="542">
        <f t="shared" ref="F69" si="490">E69-E68</f>
        <v>-0.11822096845013164</v>
      </c>
      <c r="G69" s="361">
        <f t="shared" ref="G69" si="491">IF(F69&lt;0,-1,1)</f>
        <v>-1</v>
      </c>
      <c r="H69" s="360">
        <f t="shared" ref="H69" si="492">SUM(G67:G69)</f>
        <v>-3</v>
      </c>
      <c r="I69" s="2555" t="str">
        <f t="shared" ref="I69" si="493">IF(H69=-3,"悪化 ",IF(H69=3,"改善 "," ---"))</f>
        <v xml:space="preserve">悪化 </v>
      </c>
      <c r="J69" s="2559">
        <f>結果表!O67</f>
        <v>100.57697512573078</v>
      </c>
      <c r="L69" s="527">
        <v>6</v>
      </c>
      <c r="M69" s="262">
        <f t="shared" ref="M69" si="494">B69</f>
        <v>99.197215557901089</v>
      </c>
      <c r="N69" s="220">
        <f t="shared" ref="N69" si="495">J69</f>
        <v>100.57697512573078</v>
      </c>
    </row>
    <row r="70" spans="1:14">
      <c r="A70" s="2206">
        <v>45108</v>
      </c>
      <c r="B70" s="2559">
        <f>結果表!G68</f>
        <v>99.157129668597989</v>
      </c>
      <c r="C70" s="699">
        <f t="shared" ref="C70" si="496">B70-B69</f>
        <v>-4.0085889303099975E-2</v>
      </c>
      <c r="D70" s="52">
        <f t="shared" ref="D70" si="497">ROUND((B70-B58)/B58*100,2)</f>
        <v>-2.65</v>
      </c>
      <c r="E70" s="359">
        <f t="shared" ref="E70" si="498">AVERAGE(B68:B70)</f>
        <v>99.214261896396295</v>
      </c>
      <c r="F70" s="542">
        <f t="shared" ref="F70" si="499">E70-E69</f>
        <v>-8.4621891496581725E-2</v>
      </c>
      <c r="G70" s="361">
        <f t="shared" ref="G70" si="500">IF(F70&lt;0,-1,1)</f>
        <v>-1</v>
      </c>
      <c r="H70" s="360">
        <f t="shared" ref="H70" si="501">SUM(G68:G70)</f>
        <v>-3</v>
      </c>
      <c r="I70" s="2555" t="str">
        <f t="shared" ref="I70" si="502">IF(H70=-3,"悪化 ",IF(H70=3,"改善 "," ---"))</f>
        <v xml:space="preserve">悪化 </v>
      </c>
      <c r="J70" s="2559">
        <f>結果表!O68</f>
        <v>100.47013095262663</v>
      </c>
      <c r="L70" s="527">
        <v>7</v>
      </c>
      <c r="M70" s="262">
        <f t="shared" ref="M70" si="503">B70</f>
        <v>99.157129668597989</v>
      </c>
      <c r="N70" s="220">
        <f t="shared" ref="N70" si="504">J70</f>
        <v>100.47013095262663</v>
      </c>
    </row>
    <row r="71" spans="1:14">
      <c r="A71" s="2206">
        <v>45139</v>
      </c>
      <c r="B71" s="2559">
        <f>結果表!G69</f>
        <v>99.155927222977013</v>
      </c>
      <c r="C71" s="699">
        <f t="shared" ref="C71" si="505">B71-B70</f>
        <v>-1.2024456209758227E-3</v>
      </c>
      <c r="D71" s="52">
        <f t="shared" ref="D71" si="506">ROUND((B71-B59)/B59*100,2)</f>
        <v>-2.39</v>
      </c>
      <c r="E71" s="359">
        <f t="shared" ref="E71" si="507">AVERAGE(B69:B71)</f>
        <v>99.170090816492021</v>
      </c>
      <c r="F71" s="542">
        <f t="shared" ref="F71" si="508">E71-E70</f>
        <v>-4.4171079904273824E-2</v>
      </c>
      <c r="G71" s="361">
        <f t="shared" ref="G71" si="509">IF(F71&lt;0,-1,1)</f>
        <v>-1</v>
      </c>
      <c r="H71" s="360">
        <f t="shared" ref="H71" si="510">SUM(G69:G71)</f>
        <v>-3</v>
      </c>
      <c r="I71" s="2555" t="str">
        <f t="shared" ref="I71" si="511">IF(H71=-3,"悪化 ",IF(H71=3,"改善 "," ---"))</f>
        <v xml:space="preserve">悪化 </v>
      </c>
      <c r="J71" s="2559">
        <f>結果表!O69</f>
        <v>100.35072438913963</v>
      </c>
      <c r="L71" s="529">
        <v>8</v>
      </c>
      <c r="M71" s="262">
        <f t="shared" ref="M71" si="512">B71</f>
        <v>99.155927222977013</v>
      </c>
      <c r="N71" s="220">
        <f t="shared" ref="N71" si="513">J71</f>
        <v>100.35072438913963</v>
      </c>
    </row>
    <row r="72" spans="1:14">
      <c r="A72" s="2206">
        <v>45170</v>
      </c>
      <c r="B72" s="2559">
        <f>結果表!G70</f>
        <v>99.171872962224526</v>
      </c>
      <c r="C72" s="699">
        <f t="shared" ref="C72" si="514">B72-B71</f>
        <v>1.5945739247513302E-2</v>
      </c>
      <c r="D72" s="52">
        <f t="shared" ref="D72" si="515">ROUND((B72-B60)/B60*100,2)</f>
        <v>-2.0699999999999998</v>
      </c>
      <c r="E72" s="359">
        <f t="shared" ref="E72" si="516">AVERAGE(B70:B72)</f>
        <v>99.161643284599847</v>
      </c>
      <c r="F72" s="542">
        <f t="shared" ref="F72" si="517">E72-E71</f>
        <v>-8.4475318921732878E-3</v>
      </c>
      <c r="G72" s="361">
        <f t="shared" ref="G72" si="518">IF(F72&lt;0,-1,1)</f>
        <v>-1</v>
      </c>
      <c r="H72" s="360">
        <f t="shared" ref="H72" si="519">SUM(G70:G72)</f>
        <v>-3</v>
      </c>
      <c r="I72" s="2555" t="str">
        <f t="shared" ref="I72" si="520">IF(H72=-3,"悪化 ",IF(H72=3,"改善 "," ---"))</f>
        <v xml:space="preserve">悪化 </v>
      </c>
      <c r="J72" s="2559">
        <f>結果表!O70</f>
        <v>100.20245999216895</v>
      </c>
      <c r="L72" s="529">
        <v>9</v>
      </c>
      <c r="M72" s="262">
        <f t="shared" ref="M72" si="521">B72</f>
        <v>99.171872962224526</v>
      </c>
      <c r="N72" s="220">
        <f t="shared" ref="N72" si="522">J72</f>
        <v>100.20245999216895</v>
      </c>
    </row>
    <row r="73" spans="1:14">
      <c r="A73" s="2206">
        <v>45200</v>
      </c>
      <c r="B73" s="2559">
        <f>結果表!G71</f>
        <v>99.199098195192576</v>
      </c>
      <c r="C73" s="699">
        <f t="shared" ref="C73" si="523">B73-B72</f>
        <v>2.7225232968049795E-2</v>
      </c>
      <c r="D73" s="52">
        <f t="shared" ref="D73" si="524">ROUND((B73-B61)/B61*100,2)</f>
        <v>-1.7</v>
      </c>
      <c r="E73" s="359">
        <f t="shared" ref="E73" si="525">AVERAGE(B71:B73)</f>
        <v>99.175632793464715</v>
      </c>
      <c r="F73" s="542">
        <f t="shared" ref="F73" si="526">E73-E72</f>
        <v>1.3989508864867162E-2</v>
      </c>
      <c r="G73" s="361">
        <f t="shared" ref="G73" si="527">IF(F73&lt;0,-1,1)</f>
        <v>1</v>
      </c>
      <c r="H73" s="360">
        <f t="shared" ref="H73" si="528">SUM(G71:G73)</f>
        <v>-1</v>
      </c>
      <c r="I73" s="2555" t="str">
        <f t="shared" ref="I73" si="529">IF(H73=-3,"悪化 ",IF(H73=3,"改善 "," ---"))</f>
        <v xml:space="preserve"> ---</v>
      </c>
      <c r="J73" s="2559">
        <f>結果表!O71</f>
        <v>100.01627656629579</v>
      </c>
      <c r="L73" s="529">
        <v>10</v>
      </c>
      <c r="M73" s="262">
        <f t="shared" ref="M73" si="530">B73</f>
        <v>99.199098195192576</v>
      </c>
      <c r="N73" s="220">
        <f t="shared" ref="N73" si="531">J73</f>
        <v>100.01627656629579</v>
      </c>
    </row>
    <row r="74" spans="1:14">
      <c r="A74" s="2206">
        <v>45231</v>
      </c>
      <c r="B74" s="2559">
        <f>結果表!G72</f>
        <v>99.210374256322794</v>
      </c>
      <c r="C74" s="699">
        <f t="shared" ref="C74" si="532">B74-B73</f>
        <v>1.127606113021784E-2</v>
      </c>
      <c r="D74" s="52">
        <f t="shared" ref="D74" si="533">ROUND((B74-B62)/B62*100,2)</f>
        <v>-1.33</v>
      </c>
      <c r="E74" s="359">
        <f t="shared" ref="E74" si="534">AVERAGE(B72:B74)</f>
        <v>99.193781804579956</v>
      </c>
      <c r="F74" s="542">
        <f t="shared" ref="F74" si="535">E74-E73</f>
        <v>1.8149011115241365E-2</v>
      </c>
      <c r="G74" s="361">
        <f t="shared" ref="G74" si="536">IF(F74&lt;0,-1,1)</f>
        <v>1</v>
      </c>
      <c r="H74" s="360">
        <f t="shared" ref="H74" si="537">SUM(G72:G74)</f>
        <v>1</v>
      </c>
      <c r="I74" s="2555" t="str">
        <f t="shared" ref="I74" si="538">IF(H74=-3,"悪化 ",IF(H74=3,"改善 "," ---"))</f>
        <v xml:space="preserve"> ---</v>
      </c>
      <c r="J74" s="2559">
        <f>結果表!O72</f>
        <v>99.799472458450069</v>
      </c>
      <c r="L74" s="528">
        <v>11</v>
      </c>
      <c r="M74" s="262">
        <f t="shared" ref="M74" si="539">B74</f>
        <v>99.210374256322794</v>
      </c>
      <c r="N74" s="220">
        <f t="shared" ref="N74" si="540">J74</f>
        <v>99.799472458450069</v>
      </c>
    </row>
    <row r="75" spans="1:14">
      <c r="A75" s="2206">
        <v>45261</v>
      </c>
      <c r="B75" s="2560">
        <f>結果表!G73</f>
        <v>99.208583710210689</v>
      </c>
      <c r="C75" s="699">
        <f t="shared" ref="C75:C76" si="541">B75-B74</f>
        <v>-1.7905461121046073E-3</v>
      </c>
      <c r="D75" s="52">
        <f t="shared" ref="D75:D76" si="542">ROUND((B75-B63)/B63*100,2)</f>
        <v>-1</v>
      </c>
      <c r="E75" s="359">
        <f t="shared" ref="E75:E76" si="543">AVERAGE(B73:B75)</f>
        <v>99.206018720575344</v>
      </c>
      <c r="F75" s="542">
        <f t="shared" ref="F75:F76" si="544">E75-E74</f>
        <v>1.2236915995387676E-2</v>
      </c>
      <c r="G75" s="361">
        <f t="shared" ref="G75:G76" si="545">IF(F75&lt;0,-1,1)</f>
        <v>1</v>
      </c>
      <c r="H75" s="360">
        <f t="shared" ref="H75:H76" si="546">SUM(G73:G75)</f>
        <v>3</v>
      </c>
      <c r="I75" s="2555" t="str">
        <f t="shared" ref="I75:I76" si="547">IF(H75=-3,"悪化 ",IF(H75=3,"改善 "," ---"))</f>
        <v xml:space="preserve">改善 </v>
      </c>
      <c r="J75" s="2560">
        <f>結果表!O73</f>
        <v>99.594575143965343</v>
      </c>
      <c r="L75" s="532">
        <v>12</v>
      </c>
      <c r="M75" s="494">
        <f t="shared" ref="M75:M76" si="548">B75</f>
        <v>99.208583710210689</v>
      </c>
      <c r="N75" s="225">
        <f t="shared" ref="N75:N76" si="549">J75</f>
        <v>99.594575143965343</v>
      </c>
    </row>
    <row r="76" spans="1:14">
      <c r="A76" s="2239">
        <v>45292</v>
      </c>
      <c r="B76" s="2559">
        <f>結果表!G74</f>
        <v>99.17122062292917</v>
      </c>
      <c r="C76" s="735">
        <f t="shared" si="541"/>
        <v>-3.7363087281519825E-2</v>
      </c>
      <c r="D76" s="547">
        <f t="shared" si="542"/>
        <v>-0.76</v>
      </c>
      <c r="E76" s="553">
        <f t="shared" si="543"/>
        <v>99.196726196487546</v>
      </c>
      <c r="F76" s="548">
        <f t="shared" si="544"/>
        <v>-9.2925240877974602E-3</v>
      </c>
      <c r="G76" s="554">
        <f t="shared" si="545"/>
        <v>-1</v>
      </c>
      <c r="H76" s="549">
        <f t="shared" si="546"/>
        <v>1</v>
      </c>
      <c r="I76" s="2554" t="str">
        <f t="shared" si="547"/>
        <v xml:space="preserve"> ---</v>
      </c>
      <c r="J76" s="2559">
        <f>結果表!O74</f>
        <v>99.461664036059915</v>
      </c>
      <c r="L76" s="530" t="s">
        <v>1255</v>
      </c>
      <c r="M76" s="262">
        <f t="shared" si="548"/>
        <v>99.17122062292917</v>
      </c>
      <c r="N76" s="220">
        <f t="shared" si="549"/>
        <v>99.461664036059915</v>
      </c>
    </row>
    <row r="77" spans="1:14">
      <c r="A77" s="2240">
        <v>45323</v>
      </c>
      <c r="B77" s="2559">
        <f>結果表!G75</f>
        <v>99.173079446425675</v>
      </c>
      <c r="C77" s="699">
        <f t="shared" ref="C77" si="550">B77-B76</f>
        <v>1.8588234965051242E-3</v>
      </c>
      <c r="D77" s="52">
        <f t="shared" ref="D77" si="551">ROUND((B77-B65)/B65*100,2)</f>
        <v>-0.55000000000000004</v>
      </c>
      <c r="E77" s="359">
        <f t="shared" ref="E77" si="552">AVERAGE(B75:B77)</f>
        <v>99.184294593188511</v>
      </c>
      <c r="F77" s="542">
        <f t="shared" ref="F77" si="553">E77-E76</f>
        <v>-1.2431603299035032E-2</v>
      </c>
      <c r="G77" s="361">
        <f t="shared" ref="G77" si="554">IF(F77&lt;0,-1,1)</f>
        <v>-1</v>
      </c>
      <c r="H77" s="360">
        <f t="shared" ref="H77" si="555">SUM(G75:G77)</f>
        <v>-1</v>
      </c>
      <c r="I77" s="2555" t="str">
        <f t="shared" ref="I77" si="556">IF(H77=-3,"悪化 ",IF(H77=3,"改善 "," ---"))</f>
        <v xml:space="preserve"> ---</v>
      </c>
      <c r="J77" s="2559">
        <f>結果表!O75</f>
        <v>99.410667106473255</v>
      </c>
      <c r="L77" s="527">
        <v>2</v>
      </c>
      <c r="M77" s="262">
        <f t="shared" ref="M77" si="557">B77</f>
        <v>99.173079446425675</v>
      </c>
      <c r="N77" s="220">
        <f t="shared" ref="N77" si="558">J77</f>
        <v>99.410667106473255</v>
      </c>
    </row>
    <row r="78" spans="1:14">
      <c r="A78" s="2240">
        <v>45352</v>
      </c>
      <c r="B78" s="2559">
        <f>結果表!G76</f>
        <v>99.235818892289885</v>
      </c>
      <c r="C78" s="699">
        <f t="shared" ref="C78" si="559">B78-B77</f>
        <v>6.2739445864210097E-2</v>
      </c>
      <c r="D78" s="52">
        <f t="shared" ref="D78" si="560">ROUND((B78-B66)/B66*100,2)</f>
        <v>-0.32</v>
      </c>
      <c r="E78" s="359">
        <f t="shared" ref="E78" si="561">AVERAGE(B76:B78)</f>
        <v>99.193372987214914</v>
      </c>
      <c r="F78" s="542">
        <f t="shared" ref="F78" si="562">E78-E77</f>
        <v>9.0783940264032026E-3</v>
      </c>
      <c r="G78" s="361">
        <f t="shared" ref="G78" si="563">IF(F78&lt;0,-1,1)</f>
        <v>1</v>
      </c>
      <c r="H78" s="360">
        <f t="shared" ref="H78" si="564">SUM(G76:G78)</f>
        <v>-1</v>
      </c>
      <c r="I78" s="2555" t="str">
        <f t="shared" ref="I78" si="565">IF(H78=-3,"悪化 ",IF(H78=3,"改善 "," ---"))</f>
        <v xml:space="preserve"> ---</v>
      </c>
      <c r="J78" s="2559">
        <f>結果表!O76</f>
        <v>99.42575209810596</v>
      </c>
      <c r="L78" s="527">
        <v>3</v>
      </c>
      <c r="M78" s="262">
        <f t="shared" ref="M78" si="566">B78</f>
        <v>99.235818892289885</v>
      </c>
      <c r="N78" s="220">
        <f t="shared" ref="N78" si="567">J78</f>
        <v>99.42575209810596</v>
      </c>
    </row>
    <row r="79" spans="1:14">
      <c r="A79" s="2240">
        <v>45383</v>
      </c>
      <c r="B79" s="2559">
        <f>結果表!G77</f>
        <v>99.402541334026225</v>
      </c>
      <c r="C79" s="699">
        <f t="shared" ref="C79" si="568">B79-B78</f>
        <v>0.16672244173633999</v>
      </c>
      <c r="D79" s="52">
        <f t="shared" ref="D79" si="569">ROUND((B79-B67)/B67*100,2)</f>
        <v>-0.01</v>
      </c>
      <c r="E79" s="359">
        <f t="shared" ref="E79" si="570">AVERAGE(B77:B79)</f>
        <v>99.270479890913933</v>
      </c>
      <c r="F79" s="542">
        <f t="shared" ref="F79" si="571">E79-E78</f>
        <v>7.7106903699018403E-2</v>
      </c>
      <c r="G79" s="361">
        <f t="shared" ref="G79" si="572">IF(F79&lt;0,-1,1)</f>
        <v>1</v>
      </c>
      <c r="H79" s="360">
        <f t="shared" ref="H79" si="573">SUM(G77:G79)</f>
        <v>1</v>
      </c>
      <c r="I79" s="2555" t="str">
        <f t="shared" ref="I79" si="574">IF(H79=-3,"悪化 ",IF(H79=3,"改善 "," ---"))</f>
        <v xml:space="preserve"> ---</v>
      </c>
      <c r="J79" s="2559">
        <f>結果表!O77</f>
        <v>99.502085405219262</v>
      </c>
      <c r="L79" s="527">
        <v>4</v>
      </c>
      <c r="M79" s="262">
        <f t="shared" ref="M79" si="575">B79</f>
        <v>99.402541334026225</v>
      </c>
      <c r="N79" s="220">
        <f t="shared" ref="N79" si="576">J79</f>
        <v>99.502085405219262</v>
      </c>
    </row>
    <row r="80" spans="1:14">
      <c r="A80" s="2240">
        <v>45413</v>
      </c>
      <c r="B80" s="2559">
        <f>結果表!G78</f>
        <v>99.606796431028513</v>
      </c>
      <c r="C80" s="699">
        <f t="shared" ref="C80" si="577">B80-B79</f>
        <v>0.20425509700228872</v>
      </c>
      <c r="D80" s="52">
        <f t="shared" ref="D80" si="578">ROUND((B80-B68)/B68*100,2)</f>
        <v>0.32</v>
      </c>
      <c r="E80" s="359">
        <f t="shared" ref="E80" si="579">AVERAGE(B78:B80)</f>
        <v>99.415052219114884</v>
      </c>
      <c r="F80" s="542">
        <f t="shared" ref="F80" si="580">E80-E79</f>
        <v>0.14457232820095101</v>
      </c>
      <c r="G80" s="361">
        <f t="shared" ref="G80" si="581">IF(F80&lt;0,-1,1)</f>
        <v>1</v>
      </c>
      <c r="H80" s="360">
        <f t="shared" ref="H80" si="582">SUM(G78:G80)</f>
        <v>3</v>
      </c>
      <c r="I80" s="2555" t="str">
        <f t="shared" ref="I80" si="583">IF(H80=-3,"悪化 ",IF(H80=3,"改善 "," ---"))</f>
        <v xml:space="preserve">改善 </v>
      </c>
      <c r="J80" s="2559">
        <f>結果表!O78</f>
        <v>99.584558363454889</v>
      </c>
      <c r="L80" s="527">
        <v>5</v>
      </c>
      <c r="M80" s="262">
        <f t="shared" ref="M80" si="584">B80</f>
        <v>99.606796431028513</v>
      </c>
      <c r="N80" s="220">
        <f t="shared" ref="N80" si="585">J80</f>
        <v>99.584558363454889</v>
      </c>
    </row>
    <row r="81" spans="1:14">
      <c r="A81" s="2240">
        <v>45444</v>
      </c>
      <c r="B81" s="2559">
        <f>結果表!G79</f>
        <v>99.758777604563022</v>
      </c>
      <c r="C81" s="699">
        <f t="shared" ref="C81" si="586">B81-B80</f>
        <v>0.15198117353450868</v>
      </c>
      <c r="D81" s="52">
        <f t="shared" ref="D81" si="587">ROUND((B81-B69)/B69*100,2)</f>
        <v>0.56999999999999995</v>
      </c>
      <c r="E81" s="359">
        <f t="shared" ref="E81" si="588">AVERAGE(B79:B81)</f>
        <v>99.589371789872587</v>
      </c>
      <c r="F81" s="542">
        <f t="shared" ref="F81" si="589">E81-E80</f>
        <v>0.17431957075770299</v>
      </c>
      <c r="G81" s="361">
        <f t="shared" ref="G81" si="590">IF(F81&lt;0,-1,1)</f>
        <v>1</v>
      </c>
      <c r="H81" s="360">
        <f t="shared" ref="H81" si="591">SUM(G79:G81)</f>
        <v>3</v>
      </c>
      <c r="I81" s="2555" t="str">
        <f t="shared" ref="I81" si="592">IF(H81=-3,"悪化 ",IF(H81=3,"改善 "," ---"))</f>
        <v xml:space="preserve">改善 </v>
      </c>
      <c r="J81" s="2559">
        <f>結果表!O79</f>
        <v>99.658644593453886</v>
      </c>
      <c r="L81" s="527">
        <v>6</v>
      </c>
      <c r="M81" s="262">
        <f t="shared" ref="M81" si="593">B81</f>
        <v>99.758777604563022</v>
      </c>
      <c r="N81" s="220">
        <f t="shared" ref="N81" si="594">J81</f>
        <v>99.658644593453886</v>
      </c>
    </row>
    <row r="82" spans="1:14">
      <c r="A82" s="2240">
        <v>45474</v>
      </c>
      <c r="B82" s="2559">
        <f>結果表!G80</f>
        <v>99.89132308950991</v>
      </c>
      <c r="C82" s="699">
        <f t="shared" ref="C82" si="595">B82-B81</f>
        <v>0.13254548494688834</v>
      </c>
      <c r="D82" s="52">
        <f t="shared" ref="D82" si="596">ROUND((B82-B70)/B70*100,2)</f>
        <v>0.74</v>
      </c>
      <c r="E82" s="359">
        <f t="shared" ref="E82" si="597">AVERAGE(B80:B82)</f>
        <v>99.752299041700482</v>
      </c>
      <c r="F82" s="542">
        <f t="shared" ref="F82" si="598">E82-E81</f>
        <v>0.16292725182789525</v>
      </c>
      <c r="G82" s="361">
        <f t="shared" ref="G82" si="599">IF(F82&lt;0,-1,1)</f>
        <v>1</v>
      </c>
      <c r="H82" s="360">
        <f t="shared" ref="H82" si="600">SUM(G80:G82)</f>
        <v>3</v>
      </c>
      <c r="I82" s="2555" t="str">
        <f t="shared" ref="I82" si="601">IF(H82=-3,"悪化 ",IF(H82=3,"改善 "," ---"))</f>
        <v xml:space="preserve">改善 </v>
      </c>
      <c r="J82" s="2559">
        <f>結果表!O80</f>
        <v>99.74310168233967</v>
      </c>
      <c r="L82" s="527">
        <v>7</v>
      </c>
      <c r="M82" s="262">
        <f t="shared" ref="M82" si="602">B82</f>
        <v>99.89132308950991</v>
      </c>
      <c r="N82" s="220">
        <f t="shared" ref="N82" si="603">J82</f>
        <v>99.74310168233967</v>
      </c>
    </row>
    <row r="83" spans="1:14">
      <c r="A83" s="2240">
        <v>45505</v>
      </c>
      <c r="B83" s="2559">
        <f>結果表!G81</f>
        <v>99.952481306152507</v>
      </c>
      <c r="C83" s="699">
        <f t="shared" ref="C83" si="604">B83-B82</f>
        <v>6.115821664259613E-2</v>
      </c>
      <c r="D83" s="52">
        <f t="shared" ref="D83" si="605">ROUND((B83-B71)/B71*100,2)</f>
        <v>0.8</v>
      </c>
      <c r="E83" s="359">
        <f t="shared" ref="E83" si="606">AVERAGE(B81:B83)</f>
        <v>99.867527333408475</v>
      </c>
      <c r="F83" s="542">
        <f t="shared" ref="F83" si="607">E83-E82</f>
        <v>0.11522829170799298</v>
      </c>
      <c r="G83" s="361">
        <f t="shared" ref="G83" si="608">IF(F83&lt;0,-1,1)</f>
        <v>1</v>
      </c>
      <c r="H83" s="360">
        <f t="shared" ref="H83" si="609">SUM(G81:G83)</f>
        <v>3</v>
      </c>
      <c r="I83" s="2555" t="str">
        <f t="shared" ref="I83" si="610">IF(H83=-3,"悪化 ",IF(H83=3,"改善 "," ---"))</f>
        <v xml:space="preserve">改善 </v>
      </c>
      <c r="J83" s="2559">
        <f>結果表!O81</f>
        <v>99.834146449963498</v>
      </c>
      <c r="L83" s="529">
        <v>8</v>
      </c>
      <c r="M83" s="262">
        <f t="shared" ref="M83" si="611">B83</f>
        <v>99.952481306152507</v>
      </c>
      <c r="N83" s="220">
        <f t="shared" ref="N83" si="612">J83</f>
        <v>99.834146449963498</v>
      </c>
    </row>
    <row r="84" spans="1:14">
      <c r="A84" s="2240">
        <v>45536</v>
      </c>
      <c r="B84" s="2559">
        <f>結果表!G82</f>
        <v>100.03870799005851</v>
      </c>
      <c r="C84" s="699">
        <f t="shared" ref="C84" si="613">B84-B83</f>
        <v>8.6226683906005519E-2</v>
      </c>
      <c r="D84" s="52">
        <f t="shared" ref="D84" si="614">ROUND((B84-B72)/B72*100,2)</f>
        <v>0.87</v>
      </c>
      <c r="E84" s="359">
        <f t="shared" ref="E84" si="615">AVERAGE(B82:B84)</f>
        <v>99.960837461906976</v>
      </c>
      <c r="F84" s="542">
        <f t="shared" ref="F84" si="616">E84-E83</f>
        <v>9.3310128498501399E-2</v>
      </c>
      <c r="G84" s="361">
        <f t="shared" ref="G84" si="617">IF(F84&lt;0,-1,1)</f>
        <v>1</v>
      </c>
      <c r="H84" s="360">
        <f t="shared" ref="H84" si="618">SUM(G82:G84)</f>
        <v>3</v>
      </c>
      <c r="I84" s="2555" t="str">
        <f t="shared" ref="I84" si="619">IF(H84=-3,"悪化 ",IF(H84=3,"改善 "," ---"))</f>
        <v xml:space="preserve">改善 </v>
      </c>
      <c r="J84" s="2559">
        <f>結果表!O82</f>
        <v>99.934738334290259</v>
      </c>
      <c r="L84" s="529">
        <v>9</v>
      </c>
      <c r="M84" s="262">
        <f t="shared" ref="M84" si="620">B84</f>
        <v>100.03870799005851</v>
      </c>
      <c r="N84" s="220">
        <f t="shared" ref="N84" si="621">J84</f>
        <v>99.934738334290259</v>
      </c>
    </row>
    <row r="85" spans="1:14">
      <c r="A85" s="2240">
        <v>45566</v>
      </c>
      <c r="B85" s="2559">
        <f>結果表!G83</f>
        <v>100.14110695412845</v>
      </c>
      <c r="C85" s="699">
        <f t="shared" ref="C85" si="622">B85-B84</f>
        <v>0.1023989640699341</v>
      </c>
      <c r="D85" s="52">
        <f t="shared" ref="D85" si="623">ROUND((B85-B73)/B73*100,2)</f>
        <v>0.95</v>
      </c>
      <c r="E85" s="359">
        <f t="shared" ref="E85" si="624">AVERAGE(B83:B85)</f>
        <v>100.04409875011315</v>
      </c>
      <c r="F85" s="542">
        <f t="shared" ref="F85" si="625">E85-E84</f>
        <v>8.3261288206173845E-2</v>
      </c>
      <c r="G85" s="361">
        <f t="shared" ref="G85" si="626">IF(F85&lt;0,-1,1)</f>
        <v>1</v>
      </c>
      <c r="H85" s="360">
        <f t="shared" ref="H85" si="627">SUM(G83:G85)</f>
        <v>3</v>
      </c>
      <c r="I85" s="2555" t="str">
        <f t="shared" ref="I85" si="628">IF(H85=-3,"悪化 ",IF(H85=3,"改善 "," ---"))</f>
        <v xml:space="preserve">改善 </v>
      </c>
      <c r="J85" s="2559">
        <f>結果表!O83</f>
        <v>100.01987449339364</v>
      </c>
      <c r="L85" s="529">
        <v>10</v>
      </c>
      <c r="M85" s="262">
        <f t="shared" ref="M85" si="629">B85</f>
        <v>100.14110695412845</v>
      </c>
      <c r="N85" s="220">
        <f t="shared" ref="N85" si="630">J85</f>
        <v>100.01987449339364</v>
      </c>
    </row>
    <row r="86" spans="1:14">
      <c r="A86" s="2240">
        <v>45597</v>
      </c>
      <c r="B86" s="2559">
        <f>結果表!G84</f>
        <v>100.22784387989397</v>
      </c>
      <c r="C86" s="699">
        <f t="shared" ref="C86" si="631">B86-B85</f>
        <v>8.6736925765521278E-2</v>
      </c>
      <c r="D86" s="52">
        <f t="shared" ref="D86" si="632">ROUND((B86-B74)/B74*100,2)</f>
        <v>1.03</v>
      </c>
      <c r="E86" s="359">
        <f t="shared" ref="E86" si="633">AVERAGE(B84:B86)</f>
        <v>100.13588627469363</v>
      </c>
      <c r="F86" s="542">
        <f t="shared" ref="F86" si="634">E86-E85</f>
        <v>9.1787524580482227E-2</v>
      </c>
      <c r="G86" s="361">
        <f t="shared" ref="G86" si="635">IF(F86&lt;0,-1,1)</f>
        <v>1</v>
      </c>
      <c r="H86" s="360">
        <f t="shared" ref="H86" si="636">SUM(G84:G86)</f>
        <v>3</v>
      </c>
      <c r="I86" s="2555" t="str">
        <f t="shared" ref="I86" si="637">IF(H86=-3,"悪化 ",IF(H86=3,"改善 "," ---"))</f>
        <v xml:space="preserve">改善 </v>
      </c>
      <c r="J86" s="2559">
        <f>結果表!O84</f>
        <v>100.07897897631943</v>
      </c>
      <c r="L86" s="528">
        <v>11</v>
      </c>
      <c r="M86" s="262">
        <f t="shared" ref="M86" si="638">B86</f>
        <v>100.22784387989397</v>
      </c>
      <c r="N86" s="220">
        <f t="shared" ref="N86" si="639">J86</f>
        <v>100.07897897631943</v>
      </c>
    </row>
    <row r="87" spans="1:14">
      <c r="A87" s="2561">
        <v>45627</v>
      </c>
      <c r="B87" s="2559">
        <f>結果表!G85</f>
        <v>100.30666667981978</v>
      </c>
      <c r="C87" s="699">
        <f t="shared" ref="C87" si="640">B87-B86</f>
        <v>7.8822799925816867E-2</v>
      </c>
      <c r="D87" s="52">
        <f t="shared" ref="D87" si="641">ROUND((B87-B75)/B75*100,2)</f>
        <v>1.1100000000000001</v>
      </c>
      <c r="E87" s="359">
        <f t="shared" ref="E87" si="642">AVERAGE(B85:B87)</f>
        <v>100.2252058379474</v>
      </c>
      <c r="F87" s="542">
        <f t="shared" ref="F87" si="643">E87-E86</f>
        <v>8.9319563253766887E-2</v>
      </c>
      <c r="G87" s="361">
        <f t="shared" ref="G87" si="644">IF(F87&lt;0,-1,1)</f>
        <v>1</v>
      </c>
      <c r="H87" s="360">
        <f t="shared" ref="H87" si="645">SUM(G85:G87)</f>
        <v>3</v>
      </c>
      <c r="I87" s="2555" t="str">
        <f t="shared" ref="I87" si="646">IF(H87=-3,"悪化 ",IF(H87=3,"改善 "," ---"))</f>
        <v xml:space="preserve">改善 </v>
      </c>
      <c r="J87" s="2559">
        <f>結果表!O85</f>
        <v>100.11965514738786</v>
      </c>
      <c r="L87" s="532">
        <v>12</v>
      </c>
      <c r="M87" s="494">
        <f t="shared" ref="M87" si="647">B87</f>
        <v>100.30666667981978</v>
      </c>
      <c r="N87" s="225">
        <f t="shared" ref="N87" si="648">J87</f>
        <v>100.11965514738786</v>
      </c>
    </row>
    <row r="88" spans="1:14">
      <c r="A88" s="2239">
        <v>45658</v>
      </c>
      <c r="B88" s="2865">
        <f>結果表!G86</f>
        <v>100.34877891736645</v>
      </c>
      <c r="C88" s="245">
        <f t="shared" ref="C88" si="649">B88-B87</f>
        <v>4.2112237546660936E-2</v>
      </c>
      <c r="D88" s="547">
        <f t="shared" ref="D88" si="650">ROUND((B88-B76)/B76*100,2)</f>
        <v>1.19</v>
      </c>
      <c r="E88" s="553">
        <f t="shared" ref="E88" si="651">AVERAGE(B86:B88)</f>
        <v>100.2944298256934</v>
      </c>
      <c r="F88" s="548">
        <f t="shared" ref="F88" si="652">E88-E87</f>
        <v>6.9223987745999693E-2</v>
      </c>
      <c r="G88" s="554">
        <f t="shared" ref="G88" si="653">IF(F88&lt;0,-1,1)</f>
        <v>1</v>
      </c>
      <c r="H88" s="549">
        <f t="shared" ref="H88" si="654">SUM(G86:G88)</f>
        <v>3</v>
      </c>
      <c r="I88" s="524" t="str">
        <f t="shared" ref="I88" si="655">IF(H88=-3,"悪化 ",IF(H88=3,"改善 "," ---"))</f>
        <v xml:space="preserve">改善 </v>
      </c>
      <c r="J88" s="2667">
        <f>結果表!O86</f>
        <v>100.17337417937429</v>
      </c>
      <c r="L88" s="530" t="s">
        <v>1464</v>
      </c>
      <c r="M88" s="2869">
        <f t="shared" ref="M88" si="656">B88</f>
        <v>100.34877891736645</v>
      </c>
      <c r="N88" s="220">
        <f t="shared" ref="N88" si="657">J88</f>
        <v>100.17337417937429</v>
      </c>
    </row>
    <row r="89" spans="1:14">
      <c r="A89" s="2240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L89" s="527">
        <v>2</v>
      </c>
      <c r="M89" s="2869"/>
      <c r="N89" s="220"/>
    </row>
    <row r="90" spans="1:14">
      <c r="A90" s="2240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L90" s="527">
        <v>3</v>
      </c>
      <c r="M90" s="262"/>
      <c r="N90" s="220"/>
    </row>
    <row r="91" spans="1:14">
      <c r="A91" s="2240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L91" s="527">
        <v>4</v>
      </c>
      <c r="M91" s="262"/>
      <c r="N91" s="220"/>
    </row>
    <row r="92" spans="1:14">
      <c r="A92" s="2240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L92" s="527">
        <v>5</v>
      </c>
      <c r="M92" s="262"/>
      <c r="N92" s="220"/>
    </row>
    <row r="93" spans="1:14">
      <c r="A93" s="2240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L93" s="527">
        <v>6</v>
      </c>
      <c r="M93" s="262"/>
      <c r="N93" s="220"/>
    </row>
    <row r="94" spans="1:14">
      <c r="A94" s="2240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L94" s="527">
        <v>7</v>
      </c>
      <c r="M94" s="262"/>
      <c r="N94" s="220"/>
    </row>
    <row r="95" spans="1:14">
      <c r="A95" s="2240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L95" s="529">
        <v>8</v>
      </c>
      <c r="M95" s="262"/>
      <c r="N95" s="220"/>
    </row>
    <row r="96" spans="1:14">
      <c r="A96" s="2240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L96" s="529">
        <v>9</v>
      </c>
      <c r="M96" s="262"/>
      <c r="N96" s="220"/>
    </row>
    <row r="97" spans="1:14">
      <c r="A97" s="2240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L97" s="529">
        <v>10</v>
      </c>
      <c r="M97" s="262"/>
      <c r="N97" s="220"/>
    </row>
    <row r="98" spans="1:14">
      <c r="A98" s="2240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L98" s="528">
        <v>11</v>
      </c>
      <c r="M98" s="262"/>
      <c r="N98" s="220"/>
    </row>
    <row r="99" spans="1:14">
      <c r="A99" s="256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6" t="s">
        <v>472</v>
      </c>
      <c r="B2" s="2564" t="s">
        <v>510</v>
      </c>
      <c r="C2" s="2563"/>
      <c r="D2" s="2575"/>
      <c r="E2" s="2564"/>
      <c r="F2" s="2564"/>
      <c r="G2" s="2564"/>
      <c r="H2" s="2564"/>
      <c r="I2" s="2565"/>
      <c r="J2" s="2565" t="s">
        <v>511</v>
      </c>
    </row>
    <row r="3" spans="1:14" ht="26">
      <c r="A3" s="2571"/>
      <c r="B3" s="310"/>
      <c r="C3" s="2568" t="s">
        <v>265</v>
      </c>
      <c r="D3" s="2568" t="s">
        <v>267</v>
      </c>
      <c r="E3" s="2569" t="s">
        <v>487</v>
      </c>
      <c r="F3" s="2570" t="s">
        <v>492</v>
      </c>
      <c r="G3" s="2723" t="s">
        <v>65</v>
      </c>
      <c r="H3" s="2834"/>
      <c r="I3" s="2724"/>
      <c r="J3" s="2574"/>
      <c r="L3" s="526" t="s">
        <v>352</v>
      </c>
      <c r="M3" s="526" t="s">
        <v>707</v>
      </c>
      <c r="N3" s="526" t="s">
        <v>708</v>
      </c>
    </row>
    <row r="4" spans="1:14">
      <c r="A4" s="2610">
        <v>43101</v>
      </c>
      <c r="B4" s="2667">
        <f>結果表!H2</f>
        <v>98.691793687619366</v>
      </c>
      <c r="C4" s="699"/>
      <c r="D4" s="52"/>
      <c r="E4" s="359">
        <f>AVERAGE(B4:B4)</f>
        <v>98.691793687619366</v>
      </c>
      <c r="F4" s="542"/>
      <c r="G4" s="361"/>
      <c r="H4" s="360"/>
      <c r="I4" s="514"/>
      <c r="J4" s="2558">
        <f>結果表!P2</f>
        <v>99.402092936935546</v>
      </c>
      <c r="L4" s="527" t="s">
        <v>713</v>
      </c>
      <c r="M4" s="262">
        <f t="shared" ref="M4:M7" si="0">B4</f>
        <v>98.691793687619366</v>
      </c>
      <c r="N4" s="220">
        <f t="shared" ref="N4:N7" si="1">J4</f>
        <v>99.402092936935546</v>
      </c>
    </row>
    <row r="5" spans="1:14">
      <c r="A5" s="2610">
        <v>43132</v>
      </c>
      <c r="B5" s="2668">
        <f>結果表!H3</f>
        <v>99.39036047276403</v>
      </c>
      <c r="C5" s="699">
        <f t="shared" ref="C5" si="2">B5-B4</f>
        <v>0.69856678514466353</v>
      </c>
      <c r="D5" s="52"/>
      <c r="E5" s="359">
        <f>AVERAGE(B4:B5)</f>
        <v>99.041077080191698</v>
      </c>
      <c r="F5" s="542">
        <f t="shared" ref="F5" si="3">E5-E4</f>
        <v>0.34928339257233176</v>
      </c>
      <c r="G5" s="361">
        <f t="shared" ref="G5" si="4">IF(F5&lt;0,-1,1)</f>
        <v>1</v>
      </c>
      <c r="H5" s="360"/>
      <c r="I5" s="514"/>
      <c r="J5" s="2559">
        <f>結果表!P3</f>
        <v>99.769240794846695</v>
      </c>
      <c r="L5" s="527">
        <v>2</v>
      </c>
      <c r="M5" s="262">
        <f t="shared" si="0"/>
        <v>99.39036047276403</v>
      </c>
      <c r="N5" s="220">
        <f t="shared" si="1"/>
        <v>99.769240794846695</v>
      </c>
    </row>
    <row r="6" spans="1:14">
      <c r="A6" s="2610">
        <v>43160</v>
      </c>
      <c r="B6" s="2668">
        <f>結果表!H4</f>
        <v>100.04419034282148</v>
      </c>
      <c r="C6" s="699">
        <f t="shared" ref="C6" si="5">B6-B5</f>
        <v>0.65382987005745008</v>
      </c>
      <c r="D6" s="52"/>
      <c r="E6" s="359">
        <f t="shared" ref="E6" si="6">AVERAGE(B4:B6)</f>
        <v>99.375448167734973</v>
      </c>
      <c r="F6" s="542">
        <f t="shared" ref="F6" si="7">E6-E5</f>
        <v>0.33437108754327483</v>
      </c>
      <c r="G6" s="361">
        <f t="shared" ref="G6" si="8">IF(F6&lt;0,-1,1)</f>
        <v>1</v>
      </c>
      <c r="H6" s="360"/>
      <c r="I6" s="514"/>
      <c r="J6" s="2559">
        <f>結果表!P4</f>
        <v>100.16020966444302</v>
      </c>
      <c r="L6" s="527">
        <v>3</v>
      </c>
      <c r="M6" s="262">
        <f t="shared" si="0"/>
        <v>100.04419034282148</v>
      </c>
      <c r="N6" s="220">
        <f t="shared" si="1"/>
        <v>100.16020966444302</v>
      </c>
    </row>
    <row r="7" spans="1:14">
      <c r="A7" s="2610">
        <v>43191</v>
      </c>
      <c r="B7" s="2668">
        <f>結果表!H5</f>
        <v>100.56429753908171</v>
      </c>
      <c r="C7" s="699">
        <f t="shared" ref="C7" si="9">B7-B6</f>
        <v>0.52010719626022706</v>
      </c>
      <c r="D7" s="52"/>
      <c r="E7" s="359">
        <f t="shared" ref="E7" si="10">AVERAGE(B5:B7)</f>
        <v>99.999616118222391</v>
      </c>
      <c r="F7" s="542">
        <f t="shared" ref="F7" si="11">E7-E6</f>
        <v>0.62416795048741847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59">
        <f>結果表!P5</f>
        <v>100.55844646021092</v>
      </c>
      <c r="L7" s="527">
        <v>4</v>
      </c>
      <c r="M7" s="262">
        <f t="shared" si="0"/>
        <v>100.56429753908171</v>
      </c>
      <c r="N7" s="220">
        <f t="shared" si="1"/>
        <v>100.55844646021092</v>
      </c>
    </row>
    <row r="8" spans="1:14">
      <c r="A8" s="2610">
        <v>43221</v>
      </c>
      <c r="B8" s="2668">
        <f>結果表!H6</f>
        <v>100.93124435771291</v>
      </c>
      <c r="C8" s="699">
        <f t="shared" ref="C8" si="15">B8-B7</f>
        <v>0.36694681863120593</v>
      </c>
      <c r="D8" s="52"/>
      <c r="E8" s="359">
        <f t="shared" ref="E8" si="16">AVERAGE(B6:B8)</f>
        <v>100.51324407987204</v>
      </c>
      <c r="F8" s="542">
        <f t="shared" ref="F8" si="17">E8-E7</f>
        <v>0.51362796164964664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59">
        <f>結果表!P6</f>
        <v>100.92678808516121</v>
      </c>
      <c r="L8" s="527">
        <v>5</v>
      </c>
      <c r="M8" s="262">
        <f t="shared" ref="M8:M16" si="21">B8</f>
        <v>100.93124435771291</v>
      </c>
      <c r="N8" s="220">
        <f t="shared" ref="N8:N16" si="22">J8</f>
        <v>100.92678808516121</v>
      </c>
    </row>
    <row r="9" spans="1:14">
      <c r="A9" s="2610">
        <v>43252</v>
      </c>
      <c r="B9" s="2668">
        <f>結果表!H7</f>
        <v>101.11095506283812</v>
      </c>
      <c r="C9" s="699">
        <f t="shared" ref="C9" si="23">B9-B8</f>
        <v>0.17971070512520271</v>
      </c>
      <c r="D9" s="52"/>
      <c r="E9" s="359">
        <f t="shared" ref="E9" si="24">AVERAGE(B7:B9)</f>
        <v>100.86883231987758</v>
      </c>
      <c r="F9" s="542">
        <f t="shared" ref="F9" si="25">E9-E8</f>
        <v>0.35558824000554523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59">
        <f>結果表!P7</f>
        <v>101.23514524628024</v>
      </c>
      <c r="L9" s="527">
        <v>6</v>
      </c>
      <c r="M9" s="262">
        <f t="shared" si="21"/>
        <v>101.11095506283812</v>
      </c>
      <c r="N9" s="220">
        <f t="shared" si="22"/>
        <v>101.23514524628024</v>
      </c>
    </row>
    <row r="10" spans="1:14">
      <c r="A10" s="2610">
        <v>43282</v>
      </c>
      <c r="B10" s="2668">
        <f>結果表!H8</f>
        <v>101.18453767750486</v>
      </c>
      <c r="C10" s="699">
        <f t="shared" ref="C10" si="29">B10-B9</f>
        <v>7.3582614666747759E-2</v>
      </c>
      <c r="D10" s="52"/>
      <c r="E10" s="359">
        <f t="shared" ref="E10" si="30">AVERAGE(B8:B10)</f>
        <v>101.0755790326853</v>
      </c>
      <c r="F10" s="542">
        <f t="shared" ref="F10" si="31">E10-E9</f>
        <v>0.20674671280771406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59">
        <f>結果表!P8</f>
        <v>101.44888576509706</v>
      </c>
      <c r="L10" s="527">
        <v>7</v>
      </c>
      <c r="M10" s="262">
        <f t="shared" si="21"/>
        <v>101.18453767750486</v>
      </c>
      <c r="N10" s="220">
        <f t="shared" si="22"/>
        <v>101.44888576509706</v>
      </c>
    </row>
    <row r="11" spans="1:14">
      <c r="A11" s="2610">
        <v>43313</v>
      </c>
      <c r="B11" s="2668">
        <f>結果表!H9</f>
        <v>101.17503882717703</v>
      </c>
      <c r="C11" s="699">
        <f t="shared" ref="C11" si="35">B11-B10</f>
        <v>-9.498850327830155E-3</v>
      </c>
      <c r="D11" s="52"/>
      <c r="E11" s="359">
        <f t="shared" ref="E11" si="36">AVERAGE(B9:B11)</f>
        <v>101.15684385584001</v>
      </c>
      <c r="F11" s="542">
        <f t="shared" ref="F11" si="37">E11-E10</f>
        <v>8.1264823154711507E-2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59">
        <f>結果表!P9</f>
        <v>101.57009700282983</v>
      </c>
      <c r="L11" s="529">
        <v>8</v>
      </c>
      <c r="M11" s="262">
        <f t="shared" si="21"/>
        <v>101.17503882717703</v>
      </c>
      <c r="N11" s="220">
        <f t="shared" si="22"/>
        <v>101.57009700282983</v>
      </c>
    </row>
    <row r="12" spans="1:14">
      <c r="A12" s="2610">
        <v>43344</v>
      </c>
      <c r="B12" s="2668">
        <f>結果表!H10</f>
        <v>101.10728378325079</v>
      </c>
      <c r="C12" s="699">
        <f t="shared" ref="C12" si="41">B12-B11</f>
        <v>-6.7755043926240432E-2</v>
      </c>
      <c r="D12" s="52"/>
      <c r="E12" s="359">
        <f t="shared" ref="E12" si="42">AVERAGE(B10:B12)</f>
        <v>101.15562009597757</v>
      </c>
      <c r="F12" s="542">
        <f t="shared" ref="F12" si="43">E12-E11</f>
        <v>-1.2237598624409429E-3</v>
      </c>
      <c r="G12" s="361">
        <f t="shared" ref="G12" si="44">IF(F12&lt;0,-1,1)</f>
        <v>-1</v>
      </c>
      <c r="H12" s="360">
        <f t="shared" ref="H12" si="45">SUM(G10:G12)</f>
        <v>1</v>
      </c>
      <c r="I12" s="514" t="str">
        <f t="shared" ref="I12" si="46">IF(H12=-3,"悪化 ",IF(H12=3,"改善 "," ---"))</f>
        <v xml:space="preserve"> ---</v>
      </c>
      <c r="J12" s="2559">
        <f>結果表!P10</f>
        <v>101.60163047154141</v>
      </c>
      <c r="L12" s="529">
        <v>9</v>
      </c>
      <c r="M12" s="262">
        <f t="shared" si="21"/>
        <v>101.10728378325079</v>
      </c>
      <c r="N12" s="220">
        <f t="shared" si="22"/>
        <v>101.60163047154141</v>
      </c>
    </row>
    <row r="13" spans="1:14">
      <c r="A13" s="2610">
        <v>43374</v>
      </c>
      <c r="B13" s="2668">
        <f>結果表!H11</f>
        <v>101.04126147459455</v>
      </c>
      <c r="C13" s="699">
        <f t="shared" ref="C13" si="47">B13-B12</f>
        <v>-6.6022308656243922E-2</v>
      </c>
      <c r="D13" s="52"/>
      <c r="E13" s="359">
        <f t="shared" ref="E13" si="48">AVERAGE(B11:B13)</f>
        <v>101.10786136167413</v>
      </c>
      <c r="F13" s="542">
        <f t="shared" ref="F13" si="49">E13-E12</f>
        <v>-4.7758734303442907E-2</v>
      </c>
      <c r="G13" s="361">
        <f t="shared" ref="G13" si="50">IF(F13&lt;0,-1,1)</f>
        <v>-1</v>
      </c>
      <c r="H13" s="360">
        <f t="shared" ref="H13" si="51">SUM(G11:G13)</f>
        <v>-1</v>
      </c>
      <c r="I13" s="514" t="str">
        <f t="shared" ref="I13" si="52">IF(H13=-3,"悪化 ",IF(H13=3,"改善 "," ---"))</f>
        <v xml:space="preserve"> ---</v>
      </c>
      <c r="J13" s="2559">
        <f>結果表!P11</f>
        <v>101.58581309385815</v>
      </c>
      <c r="L13" s="529">
        <v>10</v>
      </c>
      <c r="M13" s="262">
        <f t="shared" si="21"/>
        <v>101.04126147459455</v>
      </c>
      <c r="N13" s="220">
        <f t="shared" si="22"/>
        <v>101.58581309385815</v>
      </c>
    </row>
    <row r="14" spans="1:14">
      <c r="A14" s="2610">
        <v>43405</v>
      </c>
      <c r="B14" s="2668">
        <f>結果表!H12</f>
        <v>100.89545312947224</v>
      </c>
      <c r="C14" s="699">
        <f t="shared" ref="C14" si="53">B14-B13</f>
        <v>-0.14580834512230467</v>
      </c>
      <c r="D14" s="52"/>
      <c r="E14" s="359">
        <f t="shared" ref="E14" si="54">AVERAGE(B12:B14)</f>
        <v>101.01466612910586</v>
      </c>
      <c r="F14" s="542">
        <f t="shared" ref="F14" si="55">E14-E13</f>
        <v>-9.3195232568263009E-2</v>
      </c>
      <c r="G14" s="361">
        <f t="shared" ref="G14" si="56">IF(F14&lt;0,-1,1)</f>
        <v>-1</v>
      </c>
      <c r="H14" s="360">
        <f t="shared" ref="H14" si="57">SUM(G12:G14)</f>
        <v>-3</v>
      </c>
      <c r="I14" s="514" t="str">
        <f t="shared" ref="I14" si="58">IF(H14=-3,"悪化 ",IF(H14=3,"改善 "," ---"))</f>
        <v xml:space="preserve">悪化 </v>
      </c>
      <c r="J14" s="2559">
        <f>結果表!P12</f>
        <v>101.55435930085801</v>
      </c>
      <c r="L14" s="528">
        <v>11</v>
      </c>
      <c r="M14" s="262">
        <f t="shared" si="21"/>
        <v>100.89545312947224</v>
      </c>
      <c r="N14" s="220">
        <f t="shared" si="22"/>
        <v>101.55435930085801</v>
      </c>
    </row>
    <row r="15" spans="1:14">
      <c r="A15" s="2610">
        <v>43435</v>
      </c>
      <c r="B15" s="2668">
        <f>結果表!H13</f>
        <v>100.68746741217097</v>
      </c>
      <c r="C15" s="699">
        <f t="shared" ref="C15:C16" si="59">B15-B14</f>
        <v>-0.2079857173012698</v>
      </c>
      <c r="D15" s="52"/>
      <c r="E15" s="359">
        <f t="shared" ref="E15:E16" si="60">AVERAGE(B13:B15)</f>
        <v>100.87472733874593</v>
      </c>
      <c r="F15" s="542">
        <f t="shared" ref="F15:F16" si="61">E15-E14</f>
        <v>-0.13993879035993473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60">
        <f>結果表!P13</f>
        <v>101.51380042535838</v>
      </c>
      <c r="L15" s="527">
        <v>12</v>
      </c>
      <c r="M15" s="262">
        <f t="shared" si="21"/>
        <v>100.68746741217097</v>
      </c>
      <c r="N15" s="220">
        <f t="shared" si="22"/>
        <v>101.51380042535838</v>
      </c>
    </row>
    <row r="16" spans="1:14">
      <c r="A16" s="2670">
        <v>43466</v>
      </c>
      <c r="B16" s="2667">
        <f>結果表!H14</f>
        <v>100.48747977358883</v>
      </c>
      <c r="C16" s="547">
        <f t="shared" si="59"/>
        <v>-0.19998763858214375</v>
      </c>
      <c r="D16" s="245">
        <f t="shared" ref="D16" si="65">ROUND((B16-B4)/B4*100,2)</f>
        <v>1.82</v>
      </c>
      <c r="E16" s="548">
        <f t="shared" si="60"/>
        <v>100.69013343841068</v>
      </c>
      <c r="F16" s="553">
        <f t="shared" si="61"/>
        <v>-0.18459390033524414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59">
        <f>結果表!P14</f>
        <v>101.46231377350851</v>
      </c>
      <c r="L16" s="530" t="s">
        <v>758</v>
      </c>
      <c r="M16" s="531">
        <f t="shared" si="21"/>
        <v>100.48747977358883</v>
      </c>
      <c r="N16" s="369">
        <f t="shared" si="22"/>
        <v>101.46231377350851</v>
      </c>
    </row>
    <row r="17" spans="1:14">
      <c r="A17" s="2612">
        <v>43497</v>
      </c>
      <c r="B17" s="2668">
        <f>結果表!H15</f>
        <v>100.34448371695161</v>
      </c>
      <c r="C17" s="52">
        <f t="shared" ref="C17" si="66">B17-B16</f>
        <v>-0.14299605663721593</v>
      </c>
      <c r="D17" s="243">
        <f t="shared" ref="D17" si="67">ROUND((B17-B5)/B5*100,2)</f>
        <v>0.96</v>
      </c>
      <c r="E17" s="542">
        <f t="shared" ref="E17" si="68">AVERAGE(B15:B17)</f>
        <v>100.50647696757046</v>
      </c>
      <c r="F17" s="359">
        <f t="shared" ref="F17" si="69">E17-E16</f>
        <v>-0.1836564708402193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59">
        <f>結果表!P15</f>
        <v>101.39836214429234</v>
      </c>
      <c r="L17" s="527">
        <v>2</v>
      </c>
      <c r="M17" s="262">
        <f t="shared" ref="M17" si="73">B17</f>
        <v>100.34448371695161</v>
      </c>
      <c r="N17" s="220">
        <f t="shared" ref="N17" si="74">J17</f>
        <v>101.39836214429234</v>
      </c>
    </row>
    <row r="18" spans="1:14">
      <c r="A18" s="2612">
        <v>43525</v>
      </c>
      <c r="B18" s="2668">
        <f>結果表!H16</f>
        <v>100.27672062053507</v>
      </c>
      <c r="C18" s="52">
        <f t="shared" ref="C18" si="75">B18-B17</f>
        <v>-6.7763096416541657E-2</v>
      </c>
      <c r="D18" s="243">
        <f t="shared" ref="D18" si="76">ROUND((B18-B6)/B6*100,2)</f>
        <v>0.23</v>
      </c>
      <c r="E18" s="542">
        <f t="shared" ref="E18" si="77">AVERAGE(B16:B18)</f>
        <v>100.3695613703585</v>
      </c>
      <c r="F18" s="359">
        <f t="shared" ref="F18" si="78">E18-E17</f>
        <v>-0.13691559721196711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59">
        <f>結果表!P16</f>
        <v>101.30872249553242</v>
      </c>
      <c r="L18" s="527">
        <v>3</v>
      </c>
      <c r="M18" s="262">
        <f t="shared" ref="M18" si="82">B18</f>
        <v>100.27672062053507</v>
      </c>
      <c r="N18" s="220">
        <f t="shared" ref="N18" si="83">J18</f>
        <v>101.30872249553242</v>
      </c>
    </row>
    <row r="19" spans="1:14">
      <c r="A19" s="2612">
        <v>43556</v>
      </c>
      <c r="B19" s="2668">
        <f>結果表!H17</f>
        <v>100.34661537165316</v>
      </c>
      <c r="C19" s="52">
        <f t="shared" ref="C19" si="84">B19-B18</f>
        <v>6.9894751118084741E-2</v>
      </c>
      <c r="D19" s="243">
        <f t="shared" ref="D19" si="85">ROUND((B19-B7)/B7*100,2)</f>
        <v>-0.22</v>
      </c>
      <c r="E19" s="542">
        <f t="shared" ref="E19" si="86">AVERAGE(B17:B19)</f>
        <v>100.32260656971329</v>
      </c>
      <c r="F19" s="359">
        <f t="shared" ref="F19" si="87">E19-E18</f>
        <v>-4.6954800645210071E-2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59">
        <f>結果表!P17</f>
        <v>101.18237403274601</v>
      </c>
      <c r="L19" s="527">
        <v>4</v>
      </c>
      <c r="M19" s="262">
        <f t="shared" ref="M19" si="91">B19</f>
        <v>100.34661537165316</v>
      </c>
      <c r="N19" s="220">
        <f t="shared" ref="N19" si="92">J19</f>
        <v>101.18237403274601</v>
      </c>
    </row>
    <row r="20" spans="1:14">
      <c r="A20" s="2612">
        <v>43586</v>
      </c>
      <c r="B20" s="2668">
        <f>結果表!H18</f>
        <v>100.47829137659394</v>
      </c>
      <c r="C20" s="52">
        <f t="shared" ref="C20" si="93">B20-B19</f>
        <v>0.13167600494078613</v>
      </c>
      <c r="D20" s="243">
        <f t="shared" ref="D20" si="94">ROUND((B20-B8)/B8*100,2)</f>
        <v>-0.45</v>
      </c>
      <c r="E20" s="542">
        <f t="shared" ref="E20" si="95">AVERAGE(B18:B20)</f>
        <v>100.36720912292738</v>
      </c>
      <c r="F20" s="359">
        <f t="shared" ref="F20" si="96">E20-E19</f>
        <v>4.460255321409079E-2</v>
      </c>
      <c r="G20" s="360">
        <f t="shared" ref="G20" si="97">IF(F20&lt;0,-1,1)</f>
        <v>1</v>
      </c>
      <c r="H20" s="361">
        <f t="shared" ref="H20" si="98">SUM(G18:G20)</f>
        <v>-1</v>
      </c>
      <c r="I20" s="513" t="str">
        <f t="shared" ref="I20" si="99">IF(H20=-3,"悪化 ",IF(H20=3,"改善 "," ---"))</f>
        <v xml:space="preserve"> ---</v>
      </c>
      <c r="J20" s="2559">
        <f>結果表!P18</f>
        <v>101.03377364059408</v>
      </c>
      <c r="L20" s="527">
        <v>5</v>
      </c>
      <c r="M20" s="262">
        <f t="shared" ref="M20" si="100">B20</f>
        <v>100.47829137659394</v>
      </c>
      <c r="N20" s="220">
        <f t="shared" ref="N20" si="101">J20</f>
        <v>101.03377364059408</v>
      </c>
    </row>
    <row r="21" spans="1:14">
      <c r="A21" s="2612">
        <v>43617</v>
      </c>
      <c r="B21" s="2668">
        <f>結果表!H19</f>
        <v>100.53021036847248</v>
      </c>
      <c r="C21" s="52">
        <f t="shared" ref="C21" si="102">B21-B20</f>
        <v>5.1918991878537213E-2</v>
      </c>
      <c r="D21" s="243">
        <f t="shared" ref="D21" si="103">ROUND((B21-B9)/B9*100,2)</f>
        <v>-0.56999999999999995</v>
      </c>
      <c r="E21" s="542">
        <f t="shared" ref="E21" si="104">AVERAGE(B19:B21)</f>
        <v>100.45170570557319</v>
      </c>
      <c r="F21" s="359">
        <f t="shared" ref="F21" si="105">E21-E20</f>
        <v>8.4496582645812168E-2</v>
      </c>
      <c r="G21" s="360">
        <f t="shared" ref="G21" si="106">IF(F21&lt;0,-1,1)</f>
        <v>1</v>
      </c>
      <c r="H21" s="361">
        <f t="shared" ref="H21" si="107">SUM(G19:G21)</f>
        <v>1</v>
      </c>
      <c r="I21" s="513" t="str">
        <f t="shared" ref="I21" si="108">IF(H21=-3,"悪化 ",IF(H21=3,"改善 "," ---"))</f>
        <v xml:space="preserve"> ---</v>
      </c>
      <c r="J21" s="2559">
        <f>結果表!P19</f>
        <v>100.84330423519125</v>
      </c>
      <c r="L21" s="527">
        <v>6</v>
      </c>
      <c r="M21" s="262">
        <f t="shared" ref="M21" si="109">B21</f>
        <v>100.53021036847248</v>
      </c>
      <c r="N21" s="220">
        <f t="shared" ref="N21" si="110">J21</f>
        <v>100.84330423519125</v>
      </c>
    </row>
    <row r="22" spans="1:14">
      <c r="A22" s="2612">
        <v>43647</v>
      </c>
      <c r="B22" s="2668">
        <f>結果表!H20</f>
        <v>100.39896819669647</v>
      </c>
      <c r="C22" s="52">
        <f t="shared" ref="C22" si="111">B22-B21</f>
        <v>-0.13124217177600883</v>
      </c>
      <c r="D22" s="243">
        <f t="shared" ref="D22" si="112">ROUND((B22-B10)/B10*100,2)</f>
        <v>-0.78</v>
      </c>
      <c r="E22" s="542">
        <f t="shared" ref="E22" si="113">AVERAGE(B20:B22)</f>
        <v>100.46915664725429</v>
      </c>
      <c r="F22" s="359">
        <f t="shared" ref="F22" si="114">E22-E21</f>
        <v>1.7450941681104837E-2</v>
      </c>
      <c r="G22" s="360">
        <f t="shared" ref="G22" si="115">IF(F22&lt;0,-1,1)</f>
        <v>1</v>
      </c>
      <c r="H22" s="361">
        <f t="shared" ref="H22" si="116">SUM(G20:G22)</f>
        <v>3</v>
      </c>
      <c r="I22" s="513" t="str">
        <f t="shared" ref="I22" si="117">IF(H22=-3,"悪化 ",IF(H22=3,"改善 "," ---"))</f>
        <v xml:space="preserve">改善 </v>
      </c>
      <c r="J22" s="2559">
        <f>結果表!P20</f>
        <v>100.65942115930653</v>
      </c>
      <c r="L22" s="527">
        <v>7</v>
      </c>
      <c r="M22" s="262">
        <f t="shared" ref="M22" si="118">B22</f>
        <v>100.39896819669647</v>
      </c>
      <c r="N22" s="220">
        <f t="shared" ref="N22" si="119">J22</f>
        <v>100.65942115930653</v>
      </c>
    </row>
    <row r="23" spans="1:14">
      <c r="A23" s="2612">
        <v>43678</v>
      </c>
      <c r="B23" s="2668">
        <f>結果表!H21</f>
        <v>100.18870703169789</v>
      </c>
      <c r="C23" s="52">
        <f t="shared" ref="C23" si="120">B23-B22</f>
        <v>-0.2102611649985846</v>
      </c>
      <c r="D23" s="243">
        <f t="shared" ref="D23" si="121">ROUND((B23-B11)/B11*100,2)</f>
        <v>-0.97</v>
      </c>
      <c r="E23" s="542">
        <f t="shared" ref="E23" si="122">AVERAGE(B21:B23)</f>
        <v>100.37262853228896</v>
      </c>
      <c r="F23" s="359">
        <f t="shared" ref="F23" si="123">E23-E22</f>
        <v>-9.6528114965337863E-2</v>
      </c>
      <c r="G23" s="360">
        <f t="shared" ref="G23" si="124">IF(F23&lt;0,-1,1)</f>
        <v>-1</v>
      </c>
      <c r="H23" s="361">
        <f t="shared" ref="H23" si="125">SUM(G21:G23)</f>
        <v>1</v>
      </c>
      <c r="I23" s="513" t="str">
        <f t="shared" ref="I23" si="126">IF(H23=-3,"悪化 ",IF(H23=3,"改善 "," ---"))</f>
        <v xml:space="preserve"> ---</v>
      </c>
      <c r="J23" s="2559">
        <f>結果表!P21</f>
        <v>100.48645034653039</v>
      </c>
      <c r="L23" s="529">
        <v>8</v>
      </c>
      <c r="M23" s="262">
        <f t="shared" ref="M23" si="127">B23</f>
        <v>100.18870703169789</v>
      </c>
      <c r="N23" s="220">
        <f t="shared" ref="N23" si="128">J23</f>
        <v>100.48645034653039</v>
      </c>
    </row>
    <row r="24" spans="1:14">
      <c r="A24" s="2612">
        <v>43709</v>
      </c>
      <c r="B24" s="2668">
        <f>結果表!H22</f>
        <v>99.97518886652955</v>
      </c>
      <c r="C24" s="52">
        <f t="shared" ref="C24" si="129">B24-B23</f>
        <v>-0.21351816516833821</v>
      </c>
      <c r="D24" s="243">
        <f t="shared" ref="D24" si="130">ROUND((B24-B12)/B12*100,2)</f>
        <v>-1.1200000000000001</v>
      </c>
      <c r="E24" s="542">
        <f t="shared" ref="E24" si="131">AVERAGE(B22:B24)</f>
        <v>100.18762136497463</v>
      </c>
      <c r="F24" s="359">
        <f t="shared" ref="F24" si="132">E24-E23</f>
        <v>-0.18500716731432476</v>
      </c>
      <c r="G24" s="360">
        <f t="shared" ref="G24" si="133">IF(F24&lt;0,-1,1)</f>
        <v>-1</v>
      </c>
      <c r="H24" s="361">
        <f t="shared" ref="H24" si="134">SUM(G22:G24)</f>
        <v>-1</v>
      </c>
      <c r="I24" s="513" t="str">
        <f t="shared" ref="I24" si="135">IF(H24=-3,"悪化 ",IF(H24=3,"改善 "," ---"))</f>
        <v xml:space="preserve"> ---</v>
      </c>
      <c r="J24" s="2559">
        <f>結果表!P22</f>
        <v>100.32513863532992</v>
      </c>
      <c r="L24" s="529">
        <v>9</v>
      </c>
      <c r="M24" s="262">
        <f t="shared" ref="M24" si="136">B24</f>
        <v>99.97518886652955</v>
      </c>
      <c r="N24" s="220">
        <f t="shared" ref="N24" si="137">J24</f>
        <v>100.32513863532992</v>
      </c>
    </row>
    <row r="25" spans="1:14">
      <c r="A25" s="2612">
        <v>43739</v>
      </c>
      <c r="B25" s="2668">
        <f>結果表!H23</f>
        <v>99.724876546909684</v>
      </c>
      <c r="C25" s="52">
        <f t="shared" ref="C25" si="138">B25-B24</f>
        <v>-0.25031231961986578</v>
      </c>
      <c r="D25" s="243">
        <f t="shared" ref="D25" si="139">ROUND((B25-B13)/B13*100,2)</f>
        <v>-1.3</v>
      </c>
      <c r="E25" s="542">
        <f t="shared" ref="E25" si="140">AVERAGE(B23:B25)</f>
        <v>99.962924148379045</v>
      </c>
      <c r="F25" s="359">
        <f t="shared" ref="F25" si="141">E25-E24</f>
        <v>-0.22469721659558672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59">
        <f>結果表!P23</f>
        <v>100.1493267009925</v>
      </c>
      <c r="L25" s="529">
        <v>10</v>
      </c>
      <c r="M25" s="262">
        <f t="shared" ref="M25" si="145">B25</f>
        <v>99.724876546909684</v>
      </c>
      <c r="N25" s="220">
        <f t="shared" ref="N25" si="146">J25</f>
        <v>100.1493267009925</v>
      </c>
    </row>
    <row r="26" spans="1:14">
      <c r="A26" s="2612">
        <v>43770</v>
      </c>
      <c r="B26" s="2668">
        <f>結果表!H24</f>
        <v>99.474992738523298</v>
      </c>
      <c r="C26" s="52">
        <f t="shared" ref="C26" si="147">B26-B25</f>
        <v>-0.24988380838638591</v>
      </c>
      <c r="D26" s="243">
        <f t="shared" ref="D26" si="148">ROUND((B26-B14)/B14*100,2)</f>
        <v>-1.41</v>
      </c>
      <c r="E26" s="542">
        <f t="shared" ref="E26" si="149">AVERAGE(B24:B26)</f>
        <v>99.725019383987501</v>
      </c>
      <c r="F26" s="359">
        <f t="shared" ref="F26" si="150">E26-E25</f>
        <v>-0.23790476439154418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59">
        <f>結果表!P24</f>
        <v>99.946478941407065</v>
      </c>
      <c r="L26" s="528">
        <v>11</v>
      </c>
      <c r="M26" s="262">
        <f t="shared" ref="M26" si="154">B26</f>
        <v>99.474992738523298</v>
      </c>
      <c r="N26" s="220">
        <f t="shared" ref="N26" si="155">J26</f>
        <v>99.946478941407065</v>
      </c>
    </row>
    <row r="27" spans="1:14">
      <c r="A27" s="2671">
        <v>43800</v>
      </c>
      <c r="B27" s="2669">
        <f>結果表!H25</f>
        <v>99.188446836961745</v>
      </c>
      <c r="C27" s="550">
        <f t="shared" ref="C27:C28" si="156">B27-B26</f>
        <v>-0.2865459015615528</v>
      </c>
      <c r="D27" s="246">
        <f t="shared" ref="D27:D28" si="157">ROUND((B27-B15)/B15*100,2)</f>
        <v>-1.49</v>
      </c>
      <c r="E27" s="551">
        <f t="shared" ref="E27:E28" si="158">AVERAGE(B25:B27)</f>
        <v>99.462772040798242</v>
      </c>
      <c r="F27" s="544">
        <f t="shared" ref="F27:F28" si="159">E27-E26</f>
        <v>-0.26224734318925869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59">
        <f>結果表!P25</f>
        <v>99.68354882785404</v>
      </c>
      <c r="L27" s="527">
        <v>12</v>
      </c>
      <c r="M27" s="262">
        <f t="shared" ref="M27" si="163">B27</f>
        <v>99.188446836961745</v>
      </c>
      <c r="N27" s="220">
        <f t="shared" ref="N27" si="164">J27</f>
        <v>99.68354882785404</v>
      </c>
    </row>
    <row r="28" spans="1:14">
      <c r="A28" s="2610">
        <v>43831</v>
      </c>
      <c r="B28" s="2668">
        <f>結果表!H26</f>
        <v>98.786427722540225</v>
      </c>
      <c r="C28" s="52">
        <f t="shared" si="156"/>
        <v>-0.40201911442152038</v>
      </c>
      <c r="D28" s="243">
        <f t="shared" si="157"/>
        <v>-1.69</v>
      </c>
      <c r="E28" s="542">
        <f t="shared" si="158"/>
        <v>99.149955766008418</v>
      </c>
      <c r="F28" s="359">
        <f t="shared" si="159"/>
        <v>-0.31281627478982443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58">
        <f>結果表!P26</f>
        <v>99.316137296467886</v>
      </c>
      <c r="L28" s="530" t="s">
        <v>802</v>
      </c>
      <c r="M28" s="531">
        <f t="shared" ref="M28" si="165">B28</f>
        <v>98.786427722540225</v>
      </c>
      <c r="N28" s="369">
        <f t="shared" ref="N28" si="166">J28</f>
        <v>99.316137296467886</v>
      </c>
    </row>
    <row r="29" spans="1:14">
      <c r="A29" s="2610">
        <v>43862</v>
      </c>
      <c r="B29" s="2668">
        <f>結果表!H27</f>
        <v>98.295596985254235</v>
      </c>
      <c r="C29" s="52">
        <f t="shared" ref="C29" si="167">B29-B28</f>
        <v>-0.49083073728598947</v>
      </c>
      <c r="D29" s="243">
        <f t="shared" ref="D29" si="168">ROUND((B29-B17)/B17*100,2)</f>
        <v>-2.04</v>
      </c>
      <c r="E29" s="542">
        <f t="shared" ref="E29" si="169">AVERAGE(B27:B29)</f>
        <v>98.756823848252068</v>
      </c>
      <c r="F29" s="359">
        <f t="shared" ref="F29" si="170">E29-E28</f>
        <v>-0.39313191775634948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59">
        <f>結果表!P27</f>
        <v>98.822835511424927</v>
      </c>
      <c r="L29" s="527">
        <v>2</v>
      </c>
      <c r="M29" s="262">
        <f t="shared" ref="M29" si="174">B29</f>
        <v>98.295596985254235</v>
      </c>
      <c r="N29" s="220">
        <f t="shared" ref="N29" si="175">J29</f>
        <v>98.822835511424927</v>
      </c>
    </row>
    <row r="30" spans="1:14">
      <c r="A30" s="2610">
        <v>43891</v>
      </c>
      <c r="B30" s="2668">
        <f>結果表!H28</f>
        <v>97.741848075817302</v>
      </c>
      <c r="C30" s="52">
        <f t="shared" ref="C30" si="176">B30-B29</f>
        <v>-0.55374890943693345</v>
      </c>
      <c r="D30" s="243">
        <f t="shared" ref="D30" si="177">ROUND((B30-B18)/B18*100,2)</f>
        <v>-2.5299999999999998</v>
      </c>
      <c r="E30" s="542">
        <f t="shared" ref="E30" si="178">AVERAGE(B28:B30)</f>
        <v>98.274624261203925</v>
      </c>
      <c r="F30" s="359">
        <f t="shared" ref="F30" si="179">E30-E29</f>
        <v>-0.48219958704814303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59">
        <f>結果表!P28</f>
        <v>98.214641587199338</v>
      </c>
      <c r="L30" s="527">
        <v>3</v>
      </c>
      <c r="M30" s="262">
        <f t="shared" ref="M30" si="183">B30</f>
        <v>97.741848075817302</v>
      </c>
      <c r="N30" s="220">
        <f t="shared" ref="N30" si="184">J30</f>
        <v>98.214641587199338</v>
      </c>
    </row>
    <row r="31" spans="1:14">
      <c r="A31" s="2610">
        <v>43922</v>
      </c>
      <c r="B31" s="2668">
        <f>結果表!H29</f>
        <v>97.166024519680406</v>
      </c>
      <c r="C31" s="52">
        <f t="shared" ref="C31" si="185">B31-B30</f>
        <v>-0.57582355613689629</v>
      </c>
      <c r="D31" s="243">
        <f t="shared" ref="D31" si="186">ROUND((B31-B19)/B19*100,2)</f>
        <v>-3.17</v>
      </c>
      <c r="E31" s="542">
        <f t="shared" ref="E31" si="187">AVERAGE(B29:B31)</f>
        <v>97.734489860250662</v>
      </c>
      <c r="F31" s="359">
        <f t="shared" ref="F31" si="188">E31-E30</f>
        <v>-0.54013440095326359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59">
        <f>結果表!P29</f>
        <v>97.560966114330157</v>
      </c>
      <c r="L31" s="527">
        <v>4</v>
      </c>
      <c r="M31" s="262">
        <f t="shared" ref="M31" si="192">B31</f>
        <v>97.166024519680406</v>
      </c>
      <c r="N31" s="220">
        <f t="shared" ref="N31" si="193">J31</f>
        <v>97.560966114330157</v>
      </c>
    </row>
    <row r="32" spans="1:14">
      <c r="A32" s="2610">
        <v>43952</v>
      </c>
      <c r="B32" s="2668">
        <f>結果表!H30</f>
        <v>96.735611480595466</v>
      </c>
      <c r="C32" s="52">
        <f t="shared" ref="C32" si="194">B32-B31</f>
        <v>-0.43041303908493944</v>
      </c>
      <c r="D32" s="243">
        <f t="shared" ref="D32" si="195">ROUND((B32-B20)/B20*100,2)</f>
        <v>-3.72</v>
      </c>
      <c r="E32" s="542">
        <f t="shared" ref="E32" si="196">AVERAGE(B30:B32)</f>
        <v>97.214494692031053</v>
      </c>
      <c r="F32" s="359">
        <f t="shared" ref="F32" si="197">E32-E31</f>
        <v>-0.51999516821960867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59">
        <f>結果表!P30</f>
        <v>96.970163603137891</v>
      </c>
      <c r="L32" s="527">
        <v>5</v>
      </c>
      <c r="M32" s="262">
        <f t="shared" ref="M32" si="201">B32</f>
        <v>96.735611480595466</v>
      </c>
      <c r="N32" s="220">
        <f t="shared" ref="N32" si="202">J32</f>
        <v>96.970163603137891</v>
      </c>
    </row>
    <row r="33" spans="1:14">
      <c r="A33" s="2610">
        <v>43983</v>
      </c>
      <c r="B33" s="2668">
        <f>結果表!H31</f>
        <v>96.576968511680178</v>
      </c>
      <c r="C33" s="52">
        <f t="shared" ref="C33" si="203">B33-B32</f>
        <v>-0.15864296891528795</v>
      </c>
      <c r="D33" s="243">
        <f t="shared" ref="D33" si="204">ROUND((B33-B21)/B21*100,2)</f>
        <v>-3.93</v>
      </c>
      <c r="E33" s="542">
        <f t="shared" ref="E33" si="205">AVERAGE(B31:B33)</f>
        <v>96.826201503985359</v>
      </c>
      <c r="F33" s="359">
        <f t="shared" ref="F33" si="206">E33-E32</f>
        <v>-0.38829318804569368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59">
        <f>結果表!P31</f>
        <v>96.54911098620488</v>
      </c>
      <c r="L33" s="527">
        <v>6</v>
      </c>
      <c r="M33" s="262">
        <f t="shared" ref="M33" si="210">B33</f>
        <v>96.576968511680178</v>
      </c>
      <c r="N33" s="220">
        <f t="shared" ref="N33" si="211">J33</f>
        <v>96.54911098620488</v>
      </c>
    </row>
    <row r="34" spans="1:14">
      <c r="A34" s="2610">
        <v>44013</v>
      </c>
      <c r="B34" s="2668">
        <f>結果表!H32</f>
        <v>96.689170871668651</v>
      </c>
      <c r="C34" s="52">
        <f t="shared" ref="C34" si="212">B34-B33</f>
        <v>0.11220235998847272</v>
      </c>
      <c r="D34" s="243">
        <f t="shared" ref="D34" si="213">ROUND((B34-B22)/B22*100,2)</f>
        <v>-3.7</v>
      </c>
      <c r="E34" s="542">
        <f t="shared" ref="E34" si="214">AVERAGE(B32:B34)</f>
        <v>96.667250287981418</v>
      </c>
      <c r="F34" s="359">
        <f t="shared" ref="F34" si="215">E34-E33</f>
        <v>-0.15895121600394191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59">
        <f>結果表!P32</f>
        <v>96.345790101742864</v>
      </c>
      <c r="L34" s="527">
        <v>7</v>
      </c>
      <c r="M34" s="262">
        <f t="shared" ref="M34" si="219">B34</f>
        <v>96.689170871668651</v>
      </c>
      <c r="N34" s="220">
        <f t="shared" ref="N34" si="220">J34</f>
        <v>96.345790101742864</v>
      </c>
    </row>
    <row r="35" spans="1:14">
      <c r="A35" s="2610">
        <v>44044</v>
      </c>
      <c r="B35" s="2668">
        <f>結果表!H33</f>
        <v>97.03760952731642</v>
      </c>
      <c r="C35" s="52">
        <f t="shared" ref="C35" si="221">B35-B34</f>
        <v>0.34843865564776877</v>
      </c>
      <c r="D35" s="243">
        <f t="shared" ref="D35" si="222">ROUND((B35-B23)/B23*100,2)</f>
        <v>-3.15</v>
      </c>
      <c r="E35" s="542">
        <f t="shared" ref="E35" si="223">AVERAGE(B33:B35)</f>
        <v>96.767916303555083</v>
      </c>
      <c r="F35" s="359">
        <f t="shared" ref="F35" si="224">E35-E34</f>
        <v>0.10066601557366539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59">
        <f>結果表!P33</f>
        <v>96.357466236222308</v>
      </c>
      <c r="L35" s="529">
        <v>8</v>
      </c>
      <c r="M35" s="262">
        <f t="shared" ref="M35" si="228">B35</f>
        <v>97.03760952731642</v>
      </c>
      <c r="N35" s="220">
        <f t="shared" ref="N35" si="229">J35</f>
        <v>96.357466236222308</v>
      </c>
    </row>
    <row r="36" spans="1:14">
      <c r="A36" s="2610">
        <v>44075</v>
      </c>
      <c r="B36" s="2668">
        <f>結果表!H34</f>
        <v>97.609450199573857</v>
      </c>
      <c r="C36" s="52">
        <f t="shared" ref="C36" si="230">B36-B35</f>
        <v>0.57184067225743718</v>
      </c>
      <c r="D36" s="243">
        <f t="shared" ref="D36" si="231">ROUND((B36-B24)/B24*100,2)</f>
        <v>-2.37</v>
      </c>
      <c r="E36" s="542">
        <f t="shared" ref="E36" si="232">AVERAGE(B34:B36)</f>
        <v>97.112076866186314</v>
      </c>
      <c r="F36" s="359">
        <f t="shared" ref="F36" si="233">E36-E35</f>
        <v>0.34416056263123096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59">
        <f>結果表!P34</f>
        <v>96.546041177111647</v>
      </c>
      <c r="L36" s="529">
        <v>9</v>
      </c>
      <c r="M36" s="262">
        <f t="shared" ref="M36" si="237">B36</f>
        <v>97.609450199573857</v>
      </c>
      <c r="N36" s="220">
        <f t="shared" ref="N36" si="238">J36</f>
        <v>96.546041177111647</v>
      </c>
    </row>
    <row r="37" spans="1:14">
      <c r="A37" s="2610">
        <v>44105</v>
      </c>
      <c r="B37" s="2668">
        <f>結果表!H35</f>
        <v>98.288459548788879</v>
      </c>
      <c r="C37" s="52">
        <f t="shared" ref="C37" si="239">B37-B36</f>
        <v>0.67900934921502198</v>
      </c>
      <c r="D37" s="243">
        <f t="shared" ref="D37" si="240">ROUND((B37-B25)/B25*100,2)</f>
        <v>-1.44</v>
      </c>
      <c r="E37" s="542">
        <f t="shared" ref="E37" si="241">AVERAGE(B35:B37)</f>
        <v>97.645173091893056</v>
      </c>
      <c r="F37" s="359">
        <f t="shared" ref="F37" si="242">E37-E36</f>
        <v>0.53309622570674264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59">
        <f>結果表!P35</f>
        <v>96.853826101492615</v>
      </c>
      <c r="L37" s="529">
        <v>10</v>
      </c>
      <c r="M37" s="262">
        <f t="shared" ref="M37" si="246">B37</f>
        <v>98.288459548788879</v>
      </c>
      <c r="N37" s="220">
        <f t="shared" ref="N37" si="247">J37</f>
        <v>96.853826101492615</v>
      </c>
    </row>
    <row r="38" spans="1:14">
      <c r="A38" s="2610">
        <v>44136</v>
      </c>
      <c r="B38" s="2668">
        <f>結果表!H36</f>
        <v>98.994102349533236</v>
      </c>
      <c r="C38" s="699">
        <f t="shared" ref="C38" si="248">B38-B37</f>
        <v>0.70564280074435715</v>
      </c>
      <c r="D38" s="699">
        <f t="shared" ref="D38" si="249">ROUND((B38-B26)/B26*100,2)</f>
        <v>-0.48</v>
      </c>
      <c r="E38" s="359">
        <f t="shared" ref="E38" si="250">AVERAGE(B36:B38)</f>
        <v>98.297337365965333</v>
      </c>
      <c r="F38" s="359">
        <f t="shared" ref="F38" si="251">E38-E37</f>
        <v>0.65216427407227684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59">
        <f>結果表!P36</f>
        <v>97.210497644651838</v>
      </c>
      <c r="L38" s="528">
        <v>11</v>
      </c>
      <c r="M38" s="262">
        <f t="shared" ref="M38" si="255">B38</f>
        <v>98.994102349533236</v>
      </c>
      <c r="N38" s="220">
        <f t="shared" ref="N38" si="256">J38</f>
        <v>97.210497644651838</v>
      </c>
    </row>
    <row r="39" spans="1:14">
      <c r="A39" s="2610">
        <v>44166</v>
      </c>
      <c r="B39" s="2668">
        <f>結果表!H37</f>
        <v>99.700201043188841</v>
      </c>
      <c r="C39" s="699">
        <f t="shared" ref="C39" si="257">B39-B38</f>
        <v>0.70609869365560485</v>
      </c>
      <c r="D39" s="243">
        <f t="shared" ref="D39" si="258">ROUND((B39-B27)/B27*100,2)</f>
        <v>0.52</v>
      </c>
      <c r="E39" s="359">
        <f t="shared" ref="E39" si="259">AVERAGE(B37:B39)</f>
        <v>98.994254313836976</v>
      </c>
      <c r="F39" s="359">
        <f t="shared" ref="F39" si="260">E39-E38</f>
        <v>0.69691694787164238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60">
        <f>結果表!P37</f>
        <v>97.597126722439995</v>
      </c>
      <c r="L39" s="532">
        <v>12</v>
      </c>
      <c r="M39" s="494">
        <f t="shared" ref="M39" si="264">B39</f>
        <v>99.700201043188841</v>
      </c>
      <c r="N39" s="225">
        <f t="shared" ref="N39" si="265">J39</f>
        <v>97.597126722439995</v>
      </c>
    </row>
    <row r="40" spans="1:14">
      <c r="A40" s="2670">
        <v>44197</v>
      </c>
      <c r="B40" s="2667">
        <f>結果表!H38</f>
        <v>100.34506733152405</v>
      </c>
      <c r="C40" s="735">
        <f t="shared" ref="C40" si="266">B40-B39</f>
        <v>0.64486628833520854</v>
      </c>
      <c r="D40" s="245">
        <f t="shared" ref="D40" si="267">ROUND((B40-B28)/B28*100,2)</f>
        <v>1.58</v>
      </c>
      <c r="E40" s="553">
        <f t="shared" ref="E40" si="268">AVERAGE(B38:B40)</f>
        <v>99.679790241415375</v>
      </c>
      <c r="F40" s="553">
        <f t="shared" ref="F40" si="269">E40-E39</f>
        <v>0.68553592757839965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59">
        <f>結果表!P38</f>
        <v>98.019953587849102</v>
      </c>
      <c r="L40" s="530" t="s">
        <v>815</v>
      </c>
      <c r="M40" s="262">
        <f t="shared" ref="M40" si="273">B40</f>
        <v>100.34506733152405</v>
      </c>
      <c r="N40" s="220">
        <f t="shared" ref="N40" si="274">J40</f>
        <v>98.019953587849102</v>
      </c>
    </row>
    <row r="41" spans="1:14">
      <c r="A41" s="2612">
        <v>44228</v>
      </c>
      <c r="B41" s="2668">
        <f>結果表!H39</f>
        <v>100.8884763313922</v>
      </c>
      <c r="C41" s="699">
        <f t="shared" ref="C41" si="275">B41-B40</f>
        <v>0.54340899986814861</v>
      </c>
      <c r="D41" s="243">
        <f t="shared" ref="D41" si="276">ROUND((B41-B29)/B29*100,2)</f>
        <v>2.64</v>
      </c>
      <c r="E41" s="359">
        <f t="shared" ref="E41" si="277">AVERAGE(B39:B41)</f>
        <v>100.31124823536835</v>
      </c>
      <c r="F41" s="359">
        <f t="shared" ref="F41" si="278">E41-E40</f>
        <v>0.63145799395297786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59">
        <f>結果表!P39</f>
        <v>98.479696223450077</v>
      </c>
      <c r="L41" s="527">
        <v>2</v>
      </c>
      <c r="M41" s="262">
        <f t="shared" ref="M41" si="282">B41</f>
        <v>100.8884763313922</v>
      </c>
      <c r="N41" s="220">
        <f t="shared" ref="N41" si="283">J41</f>
        <v>98.479696223450077</v>
      </c>
    </row>
    <row r="42" spans="1:14">
      <c r="A42" s="2612">
        <v>44256</v>
      </c>
      <c r="B42" s="2668">
        <f>結果表!H40</f>
        <v>101.30263873569726</v>
      </c>
      <c r="C42" s="699">
        <f t="shared" ref="C42" si="284">B42-B41</f>
        <v>0.41416240430505979</v>
      </c>
      <c r="D42" s="243">
        <f t="shared" ref="D42" si="285">ROUND((B42-B30)/B30*100,2)</f>
        <v>3.64</v>
      </c>
      <c r="E42" s="359">
        <f t="shared" ref="E42" si="286">AVERAGE(B40:B42)</f>
        <v>100.84539413287116</v>
      </c>
      <c r="F42" s="359">
        <f t="shared" ref="F42" si="287">E42-E41</f>
        <v>0.53414589750281039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59">
        <f>結果表!P40</f>
        <v>98.952095020527764</v>
      </c>
      <c r="L42" s="527">
        <v>3</v>
      </c>
      <c r="M42" s="262">
        <f t="shared" ref="M42" si="291">B42</f>
        <v>101.30263873569726</v>
      </c>
      <c r="N42" s="220">
        <f t="shared" ref="N42" si="292">J42</f>
        <v>98.952095020527764</v>
      </c>
    </row>
    <row r="43" spans="1:14">
      <c r="A43" s="2612">
        <v>44287</v>
      </c>
      <c r="B43" s="2668">
        <f>結果表!H41</f>
        <v>101.56064727515276</v>
      </c>
      <c r="C43" s="699">
        <f t="shared" ref="C43" si="293">B43-B42</f>
        <v>0.25800853945550273</v>
      </c>
      <c r="D43" s="243">
        <f t="shared" ref="D43" si="294">ROUND((B43-B31)/B31*100,2)</f>
        <v>4.5199999999999996</v>
      </c>
      <c r="E43" s="359">
        <f t="shared" ref="E43" si="295">AVERAGE(B41:B43)</f>
        <v>101.25058744741408</v>
      </c>
      <c r="F43" s="359">
        <f t="shared" ref="F43" si="296">E43-E42</f>
        <v>0.40519331454291319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59">
        <f>結果表!P41</f>
        <v>99.41211971506722</v>
      </c>
      <c r="L43" s="527">
        <v>4</v>
      </c>
      <c r="M43" s="262">
        <f t="shared" ref="M43" si="300">B43</f>
        <v>101.56064727515276</v>
      </c>
      <c r="N43" s="220">
        <f t="shared" ref="N43" si="301">J43</f>
        <v>99.41211971506722</v>
      </c>
    </row>
    <row r="44" spans="1:14">
      <c r="A44" s="2612">
        <v>44317</v>
      </c>
      <c r="B44" s="2668">
        <f>結果表!H42</f>
        <v>101.66958397143857</v>
      </c>
      <c r="C44" s="699">
        <f t="shared" ref="C44" si="302">B44-B43</f>
        <v>0.10893669628580938</v>
      </c>
      <c r="D44" s="243">
        <f t="shared" ref="D44" si="303">ROUND((B44-B32)/B32*100,2)</f>
        <v>5.0999999999999996</v>
      </c>
      <c r="E44" s="359">
        <f t="shared" ref="E44" si="304">AVERAGE(B42:B44)</f>
        <v>101.51095666076286</v>
      </c>
      <c r="F44" s="359">
        <f t="shared" ref="F44" si="305">E44-E43</f>
        <v>0.26036921334878116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59">
        <f>結果表!P42</f>
        <v>99.819734818019242</v>
      </c>
      <c r="L44" s="527">
        <v>5</v>
      </c>
      <c r="M44" s="262">
        <f t="shared" ref="M44" si="309">B44</f>
        <v>101.66958397143857</v>
      </c>
      <c r="N44" s="220">
        <f t="shared" ref="N44" si="310">J44</f>
        <v>99.819734818019242</v>
      </c>
    </row>
    <row r="45" spans="1:14">
      <c r="A45" s="2612">
        <v>44348</v>
      </c>
      <c r="B45" s="2668">
        <f>結果表!H43</f>
        <v>101.66830593548424</v>
      </c>
      <c r="C45" s="699">
        <f t="shared" ref="C45" si="311">B45-B44</f>
        <v>-1.2780359543285158E-3</v>
      </c>
      <c r="D45" s="243">
        <f t="shared" ref="D45" si="312">ROUND((B45-B33)/B33*100,2)</f>
        <v>5.27</v>
      </c>
      <c r="E45" s="359">
        <f t="shared" ref="E45" si="313">AVERAGE(B43:B45)</f>
        <v>101.63284572735853</v>
      </c>
      <c r="F45" s="359">
        <f t="shared" ref="F45" si="314">E45-E44</f>
        <v>0.12188906659567067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59">
        <f>結果表!P43</f>
        <v>100.16935695761268</v>
      </c>
      <c r="L45" s="527">
        <v>6</v>
      </c>
      <c r="M45" s="262">
        <f t="shared" ref="M45" si="318">B45</f>
        <v>101.66830593548424</v>
      </c>
      <c r="N45" s="220">
        <f t="shared" ref="N45" si="319">J45</f>
        <v>100.16935695761268</v>
      </c>
    </row>
    <row r="46" spans="1:14">
      <c r="A46" s="2612">
        <v>44378</v>
      </c>
      <c r="B46" s="2668">
        <f>結果表!H44</f>
        <v>101.57591002730466</v>
      </c>
      <c r="C46" s="699">
        <f t="shared" ref="C46" si="320">B46-B45</f>
        <v>-9.2395908179582875E-2</v>
      </c>
      <c r="D46" s="243">
        <f t="shared" ref="D46" si="321">ROUND((B46-B34)/B34*100,2)</f>
        <v>5.05</v>
      </c>
      <c r="E46" s="359">
        <f t="shared" ref="E46" si="322">AVERAGE(B44:B46)</f>
        <v>101.63793331140916</v>
      </c>
      <c r="F46" s="359">
        <f t="shared" ref="F46" si="323">E46-E45</f>
        <v>5.0875840506279246E-3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59">
        <f>結果表!P44</f>
        <v>100.43768524060829</v>
      </c>
      <c r="L46" s="527">
        <v>7</v>
      </c>
      <c r="M46" s="262">
        <f t="shared" ref="M46" si="327">B46</f>
        <v>101.57591002730466</v>
      </c>
      <c r="N46" s="220">
        <f t="shared" ref="N46" si="328">J46</f>
        <v>100.43768524060829</v>
      </c>
    </row>
    <row r="47" spans="1:14">
      <c r="A47" s="2612">
        <v>44409</v>
      </c>
      <c r="B47" s="2668">
        <f>結果表!H45</f>
        <v>101.4472191082443</v>
      </c>
      <c r="C47" s="699">
        <f t="shared" ref="C47" si="329">B47-B46</f>
        <v>-0.1286909190603609</v>
      </c>
      <c r="D47" s="243">
        <f t="shared" ref="D47" si="330">ROUND((B47-B35)/B35*100,2)</f>
        <v>4.54</v>
      </c>
      <c r="E47" s="359">
        <f t="shared" ref="E47" si="331">AVERAGE(B45:B47)</f>
        <v>101.56381169034439</v>
      </c>
      <c r="F47" s="359">
        <f t="shared" ref="F47" si="332">E47-E46</f>
        <v>-7.4121621064762166E-2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59">
        <f>結果表!P45</f>
        <v>100.59390177277042</v>
      </c>
      <c r="L47" s="529">
        <v>8</v>
      </c>
      <c r="M47" s="262">
        <f t="shared" ref="M47" si="336">B47</f>
        <v>101.4472191082443</v>
      </c>
      <c r="N47" s="220">
        <f t="shared" ref="N47" si="337">J47</f>
        <v>100.59390177277042</v>
      </c>
    </row>
    <row r="48" spans="1:14">
      <c r="A48" s="2612">
        <v>44440</v>
      </c>
      <c r="B48" s="2668">
        <f>結果表!H46</f>
        <v>101.34870218810988</v>
      </c>
      <c r="C48" s="699">
        <f t="shared" ref="C48" si="338">B48-B47</f>
        <v>-9.8516920134414931E-2</v>
      </c>
      <c r="D48" s="243">
        <f t="shared" ref="D48" si="339">ROUND((B48-B36)/B36*100,2)</f>
        <v>3.83</v>
      </c>
      <c r="E48" s="359">
        <f t="shared" ref="E48" si="340">AVERAGE(B46:B48)</f>
        <v>101.45727710788628</v>
      </c>
      <c r="F48" s="359">
        <f t="shared" ref="F48" si="341">E48-E47</f>
        <v>-0.10653458245811009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59">
        <f>結果表!P46</f>
        <v>100.68841763500264</v>
      </c>
      <c r="L48" s="529">
        <v>9</v>
      </c>
      <c r="M48" s="262">
        <f t="shared" ref="M48" si="345">B48</f>
        <v>101.34870218810988</v>
      </c>
      <c r="N48" s="220">
        <f t="shared" ref="N48" si="346">J48</f>
        <v>100.68841763500264</v>
      </c>
    </row>
    <row r="49" spans="1:14">
      <c r="A49" s="2612">
        <v>44470</v>
      </c>
      <c r="B49" s="2668">
        <f>結果表!H47</f>
        <v>101.31577332036846</v>
      </c>
      <c r="C49" s="699">
        <f t="shared" ref="C49" si="347">B49-B48</f>
        <v>-3.2928867741418344E-2</v>
      </c>
      <c r="D49" s="243">
        <f t="shared" ref="D49" si="348">ROUND((B49-B37)/B37*100,2)</f>
        <v>3.08</v>
      </c>
      <c r="E49" s="359">
        <f t="shared" ref="E49" si="349">AVERAGE(B47:B49)</f>
        <v>101.37056487224088</v>
      </c>
      <c r="F49" s="359">
        <f t="shared" ref="F49" si="350">E49-E48</f>
        <v>-8.6712235645407532E-2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59">
        <f>結果表!P47</f>
        <v>100.75724837085632</v>
      </c>
      <c r="L49" s="529">
        <v>10</v>
      </c>
      <c r="M49" s="262">
        <f t="shared" ref="M49" si="354">B49</f>
        <v>101.31577332036846</v>
      </c>
      <c r="N49" s="220">
        <f t="shared" ref="N49" si="355">J49</f>
        <v>100.75724837085632</v>
      </c>
    </row>
    <row r="50" spans="1:14">
      <c r="A50" s="2612">
        <v>44501</v>
      </c>
      <c r="B50" s="2668">
        <f>結果表!H48</f>
        <v>101.34379622669329</v>
      </c>
      <c r="C50" s="699">
        <f t="shared" ref="C50" si="356">B50-B49</f>
        <v>2.8022906324821406E-2</v>
      </c>
      <c r="D50" s="243">
        <f t="shared" ref="D50" si="357">ROUND((B50-B38)/B38*100,2)</f>
        <v>2.37</v>
      </c>
      <c r="E50" s="359">
        <f t="shared" ref="E50" si="358">AVERAGE(B48:B50)</f>
        <v>101.33609057839055</v>
      </c>
      <c r="F50" s="359">
        <f t="shared" ref="F50" si="359">E50-E49</f>
        <v>-3.4474293850323079E-2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59">
        <f>結果表!P48</f>
        <v>100.82772936181709</v>
      </c>
      <c r="L50" s="528">
        <v>11</v>
      </c>
      <c r="M50" s="262">
        <f t="shared" ref="M50" si="363">B50</f>
        <v>101.34379622669329</v>
      </c>
      <c r="N50" s="220">
        <f t="shared" ref="N50" si="364">J50</f>
        <v>100.82772936181709</v>
      </c>
    </row>
    <row r="51" spans="1:14">
      <c r="A51" s="2671">
        <v>44531</v>
      </c>
      <c r="B51" s="2669">
        <f>結果表!H49</f>
        <v>101.40305740900068</v>
      </c>
      <c r="C51" s="930">
        <f t="shared" ref="C51" si="365">B51-B50</f>
        <v>5.9261182307395188E-2</v>
      </c>
      <c r="D51" s="246">
        <f t="shared" ref="D51" si="366">ROUND((B51-B39)/B39*100,2)</f>
        <v>1.71</v>
      </c>
      <c r="E51" s="544">
        <f t="shared" ref="E51" si="367">AVERAGE(B49:B51)</f>
        <v>101.35420898535415</v>
      </c>
      <c r="F51" s="544">
        <f t="shared" ref="F51" si="368">E51-E50</f>
        <v>1.811840696359468E-2</v>
      </c>
      <c r="G51" s="545">
        <f t="shared" ref="G51" si="369">IF(F51&lt;0,-1,1)</f>
        <v>1</v>
      </c>
      <c r="H51" s="1013">
        <f t="shared" ref="H51" si="370">SUM(G49:G51)</f>
        <v>-1</v>
      </c>
      <c r="I51" s="440" t="str">
        <f t="shared" ref="I51" si="371">IF(H51=-3,"悪化 ",IF(H51=3,"改善 "," ---"))</f>
        <v xml:space="preserve"> ---</v>
      </c>
      <c r="J51" s="2559">
        <f>結果表!P49</f>
        <v>100.9200839908497</v>
      </c>
      <c r="L51" s="532">
        <v>12</v>
      </c>
      <c r="M51" s="494">
        <f t="shared" ref="M51" si="372">B51</f>
        <v>101.40305740900068</v>
      </c>
      <c r="N51" s="225">
        <f t="shared" ref="N51" si="373">J51</f>
        <v>100.9200839908497</v>
      </c>
    </row>
    <row r="52" spans="1:14">
      <c r="A52" s="2610">
        <v>44562</v>
      </c>
      <c r="B52" s="2668">
        <f>結果表!H50</f>
        <v>101.47893683321087</v>
      </c>
      <c r="C52" s="699">
        <f t="shared" ref="C52" si="374">B52-B51</f>
        <v>7.5879424210185675E-2</v>
      </c>
      <c r="D52" s="52">
        <f t="shared" ref="D52" si="375">ROUND((B52-B40)/B40*100,2)</f>
        <v>1.1299999999999999</v>
      </c>
      <c r="E52" s="359">
        <f t="shared" ref="E52" si="376">AVERAGE(B50:B52)</f>
        <v>101.40859682296828</v>
      </c>
      <c r="F52" s="542">
        <f t="shared" ref="F52" si="377">E52-E51</f>
        <v>5.4387837614129353E-2</v>
      </c>
      <c r="G52" s="361">
        <f t="shared" ref="G52" si="378">IF(F52&lt;0,-1,1)</f>
        <v>1</v>
      </c>
      <c r="H52" s="360">
        <f t="shared" ref="H52" si="379">SUM(G50:G52)</f>
        <v>1</v>
      </c>
      <c r="I52" s="514" t="str">
        <f t="shared" ref="I52" si="380">IF(H52=-3,"悪化 ",IF(H52=3,"改善 "," ---"))</f>
        <v xml:space="preserve"> ---</v>
      </c>
      <c r="J52" s="2558">
        <f>結果表!P50</f>
        <v>101.03057377171217</v>
      </c>
      <c r="L52" s="530" t="s">
        <v>857</v>
      </c>
      <c r="M52" s="262">
        <f t="shared" ref="M52" si="381">B52</f>
        <v>101.47893683321087</v>
      </c>
      <c r="N52" s="220">
        <f t="shared" ref="N52" si="382">J52</f>
        <v>101.03057377171217</v>
      </c>
    </row>
    <row r="53" spans="1:14">
      <c r="A53" s="2610">
        <v>44593</v>
      </c>
      <c r="B53" s="2668">
        <f>結果表!H51</f>
        <v>101.51202558525354</v>
      </c>
      <c r="C53" s="699">
        <f t="shared" ref="C53" si="383">B53-B52</f>
        <v>3.3088752042672809E-2</v>
      </c>
      <c r="D53" s="52">
        <f t="shared" ref="D53" si="384">ROUND((B53-B41)/B41*100,2)</f>
        <v>0.62</v>
      </c>
      <c r="E53" s="359">
        <f t="shared" ref="E53" si="385">AVERAGE(B51:B53)</f>
        <v>101.46467327582168</v>
      </c>
      <c r="F53" s="542">
        <f t="shared" ref="F53" si="386">E53-E52</f>
        <v>5.607645285340368E-2</v>
      </c>
      <c r="G53" s="361">
        <f t="shared" ref="G53" si="387">IF(F53&lt;0,-1,1)</f>
        <v>1</v>
      </c>
      <c r="H53" s="360">
        <f t="shared" ref="H53" si="388">SUM(G51:G53)</f>
        <v>3</v>
      </c>
      <c r="I53" s="514" t="str">
        <f t="shared" ref="I53" si="389">IF(H53=-3,"悪化 ",IF(H53=3,"改善 "," ---"))</f>
        <v xml:space="preserve">改善 </v>
      </c>
      <c r="J53" s="2559">
        <f>結果表!P51</f>
        <v>101.15058036252978</v>
      </c>
      <c r="L53" s="527">
        <v>2</v>
      </c>
      <c r="M53" s="262">
        <f t="shared" ref="M53" si="390">B53</f>
        <v>101.51202558525354</v>
      </c>
      <c r="N53" s="220">
        <f t="shared" ref="N53" si="391">J53</f>
        <v>101.15058036252978</v>
      </c>
    </row>
    <row r="54" spans="1:14">
      <c r="A54" s="2610">
        <v>44621</v>
      </c>
      <c r="B54" s="2668">
        <f>結果表!H52</f>
        <v>101.54163782150849</v>
      </c>
      <c r="C54" s="699">
        <f t="shared" ref="C54" si="392">B54-B53</f>
        <v>2.9612236254948243E-2</v>
      </c>
      <c r="D54" s="52">
        <f t="shared" ref="D54" si="393">ROUND((B54-B42)/B42*100,2)</f>
        <v>0.24</v>
      </c>
      <c r="E54" s="359">
        <f t="shared" ref="E54" si="394">AVERAGE(B52:B54)</f>
        <v>101.51086674665764</v>
      </c>
      <c r="F54" s="542">
        <f t="shared" ref="F54" si="395">E54-E53</f>
        <v>4.6193470835959261E-2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59">
        <f>結果表!P52</f>
        <v>101.26971797729887</v>
      </c>
      <c r="L54" s="527">
        <v>3</v>
      </c>
      <c r="M54" s="262">
        <f t="shared" ref="M54" si="399">B54</f>
        <v>101.54163782150849</v>
      </c>
      <c r="N54" s="220">
        <f t="shared" ref="N54" si="400">J54</f>
        <v>101.26971797729887</v>
      </c>
    </row>
    <row r="55" spans="1:14">
      <c r="A55" s="2610">
        <v>44652</v>
      </c>
      <c r="B55" s="2668">
        <f>結果表!H53</f>
        <v>101.5549623773221</v>
      </c>
      <c r="C55" s="699">
        <f t="shared" ref="C55" si="401">B55-B54</f>
        <v>1.3324555813611028E-2</v>
      </c>
      <c r="D55" s="52">
        <f t="shared" ref="D55" si="402">ROUND((B55-B43)/B43*100,2)</f>
        <v>-0.01</v>
      </c>
      <c r="E55" s="359">
        <f t="shared" ref="E55" si="403">AVERAGE(B53:B55)</f>
        <v>101.53620859469471</v>
      </c>
      <c r="F55" s="542">
        <f t="shared" ref="F55" si="404">E55-E54</f>
        <v>2.5341848037072623E-2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59">
        <f>結果表!P53</f>
        <v>101.37959676021457</v>
      </c>
      <c r="L55" s="527">
        <v>4</v>
      </c>
      <c r="M55" s="262">
        <f t="shared" ref="M55" si="408">B55</f>
        <v>101.5549623773221</v>
      </c>
      <c r="N55" s="220">
        <f t="shared" ref="N55" si="409">J55</f>
        <v>101.37959676021457</v>
      </c>
    </row>
    <row r="56" spans="1:14">
      <c r="A56" s="2610">
        <v>44682</v>
      </c>
      <c r="B56" s="2668">
        <f>結果表!H54</f>
        <v>101.525202020268</v>
      </c>
      <c r="C56" s="699">
        <f t="shared" ref="C56" si="410">B56-B55</f>
        <v>-2.9760357054101405E-2</v>
      </c>
      <c r="D56" s="52">
        <f t="shared" ref="D56" si="411">ROUND((B56-B44)/B44*100,2)</f>
        <v>-0.14000000000000001</v>
      </c>
      <c r="E56" s="359">
        <f t="shared" ref="E56" si="412">AVERAGE(B54:B56)</f>
        <v>101.54060073969953</v>
      </c>
      <c r="F56" s="542">
        <f t="shared" ref="F56" si="413">E56-E55</f>
        <v>4.3921450048145516E-3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59">
        <f>結果表!P54</f>
        <v>101.4585086331637</v>
      </c>
      <c r="L56" s="527">
        <v>5</v>
      </c>
      <c r="M56" s="262">
        <f t="shared" ref="M56" si="417">B56</f>
        <v>101.525202020268</v>
      </c>
      <c r="N56" s="220">
        <f t="shared" ref="N56" si="418">J56</f>
        <v>101.4585086331637</v>
      </c>
    </row>
    <row r="57" spans="1:14">
      <c r="A57" s="2610">
        <v>44713</v>
      </c>
      <c r="B57" s="2668">
        <f>結果表!H55</f>
        <v>101.41848874119032</v>
      </c>
      <c r="C57" s="699">
        <f t="shared" ref="C57:C58" si="419">B57-B56</f>
        <v>-0.10671327907768102</v>
      </c>
      <c r="D57" s="52">
        <f t="shared" ref="D57:D58" si="420">ROUND((B57-B45)/B45*100,2)</f>
        <v>-0.25</v>
      </c>
      <c r="E57" s="359">
        <f t="shared" ref="E57:E58" si="421">AVERAGE(B55:B57)</f>
        <v>101.49955104626014</v>
      </c>
      <c r="F57" s="542">
        <f t="shared" ref="F57:F58" si="422">E57-E56</f>
        <v>-4.1049693439390467E-2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59">
        <f>結果表!P55</f>
        <v>101.48996230655494</v>
      </c>
      <c r="L57" s="527">
        <v>6</v>
      </c>
      <c r="M57" s="262">
        <f t="shared" ref="M57:M58" si="426">B57</f>
        <v>101.41848874119032</v>
      </c>
      <c r="N57" s="220">
        <f t="shared" ref="N57:N58" si="427">J57</f>
        <v>101.48996230655494</v>
      </c>
    </row>
    <row r="58" spans="1:14">
      <c r="A58" s="2610">
        <v>44743</v>
      </c>
      <c r="B58" s="2668">
        <f>結果表!H56</f>
        <v>101.23414837107984</v>
      </c>
      <c r="C58" s="699">
        <f t="shared" si="419"/>
        <v>-0.18434037011047621</v>
      </c>
      <c r="D58" s="52">
        <f t="shared" si="420"/>
        <v>-0.34</v>
      </c>
      <c r="E58" s="359">
        <f t="shared" si="421"/>
        <v>101.39261304417937</v>
      </c>
      <c r="F58" s="542">
        <f t="shared" si="422"/>
        <v>-0.10693800208076709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59">
        <f>結果表!P56</f>
        <v>101.44643781545921</v>
      </c>
      <c r="L58" s="527">
        <v>7</v>
      </c>
      <c r="M58" s="262">
        <f t="shared" si="426"/>
        <v>101.23414837107984</v>
      </c>
      <c r="N58" s="220">
        <f t="shared" si="427"/>
        <v>101.44643781545921</v>
      </c>
    </row>
    <row r="59" spans="1:14">
      <c r="A59" s="2610">
        <v>44774</v>
      </c>
      <c r="B59" s="2668">
        <f>結果表!H57</f>
        <v>100.973744173764</v>
      </c>
      <c r="C59" s="699">
        <f t="shared" ref="C59" si="428">B59-B58</f>
        <v>-0.26040419731583597</v>
      </c>
      <c r="D59" s="52">
        <f t="shared" ref="D59" si="429">ROUND((B59-B47)/B47*100,2)</f>
        <v>-0.47</v>
      </c>
      <c r="E59" s="359">
        <f t="shared" ref="E59" si="430">AVERAGE(B57:B59)</f>
        <v>101.2087937620114</v>
      </c>
      <c r="F59" s="542">
        <f t="shared" ref="F59" si="431">E59-E58</f>
        <v>-0.18381928216797405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59">
        <f>結果表!P57</f>
        <v>101.31908187655948</v>
      </c>
      <c r="L59" s="529">
        <v>8</v>
      </c>
      <c r="M59" s="262">
        <f t="shared" ref="M59" si="435">B59</f>
        <v>100.973744173764</v>
      </c>
      <c r="N59" s="220">
        <f t="shared" ref="N59" si="436">J59</f>
        <v>101.31908187655948</v>
      </c>
    </row>
    <row r="60" spans="1:14">
      <c r="A60" s="2610">
        <v>44805</v>
      </c>
      <c r="B60" s="2668">
        <f>結果表!H58</f>
        <v>100.64668777965063</v>
      </c>
      <c r="C60" s="699">
        <f t="shared" ref="C60" si="437">B60-B59</f>
        <v>-0.32705639411337017</v>
      </c>
      <c r="D60" s="52">
        <f t="shared" ref="D60" si="438">ROUND((B60-B48)/B48*100,2)</f>
        <v>-0.69</v>
      </c>
      <c r="E60" s="359">
        <f t="shared" ref="E60" si="439">AVERAGE(B58:B60)</f>
        <v>100.95152677483149</v>
      </c>
      <c r="F60" s="542">
        <f t="shared" ref="F60" si="440">E60-E59</f>
        <v>-0.25726698717990359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59">
        <f>結果表!P58</f>
        <v>101.10294011002188</v>
      </c>
      <c r="L60" s="529">
        <v>9</v>
      </c>
      <c r="M60" s="262">
        <f t="shared" ref="M60" si="444">B60</f>
        <v>100.64668777965063</v>
      </c>
      <c r="N60" s="220">
        <f t="shared" ref="N60" si="445">J60</f>
        <v>101.10294011002188</v>
      </c>
    </row>
    <row r="61" spans="1:14">
      <c r="A61" s="2610">
        <v>44835</v>
      </c>
      <c r="B61" s="2668">
        <f>結果表!H59</f>
        <v>100.30680533458479</v>
      </c>
      <c r="C61" s="699">
        <f t="shared" ref="C61" si="446">B61-B60</f>
        <v>-0.33988244506583953</v>
      </c>
      <c r="D61" s="52">
        <f t="shared" ref="D61" si="447">ROUND((B61-B49)/B49*100,2)</f>
        <v>-1</v>
      </c>
      <c r="E61" s="359">
        <f t="shared" ref="E61" si="448">AVERAGE(B59:B61)</f>
        <v>100.64241242933315</v>
      </c>
      <c r="F61" s="542">
        <f t="shared" ref="F61" si="449">E61-E60</f>
        <v>-0.30911434549834382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59">
        <f>結果表!P59</f>
        <v>100.82791602405267</v>
      </c>
      <c r="L61" s="529">
        <v>10</v>
      </c>
      <c r="M61" s="262">
        <f t="shared" ref="M61" si="453">B61</f>
        <v>100.30680533458479</v>
      </c>
      <c r="N61" s="220">
        <f t="shared" ref="N61" si="454">J61</f>
        <v>100.82791602405267</v>
      </c>
    </row>
    <row r="62" spans="1:14">
      <c r="A62" s="2610">
        <v>44866</v>
      </c>
      <c r="B62" s="2668">
        <f>結果表!H60</f>
        <v>100.01017200039978</v>
      </c>
      <c r="C62" s="699">
        <f t="shared" ref="C62" si="455">B62-B61</f>
        <v>-0.29663333418501736</v>
      </c>
      <c r="D62" s="52">
        <f t="shared" ref="D62" si="456">ROUND((B62-B50)/B50*100,2)</f>
        <v>-1.32</v>
      </c>
      <c r="E62" s="359">
        <f t="shared" ref="E62" si="457">AVERAGE(B60:B62)</f>
        <v>100.3212217048784</v>
      </c>
      <c r="F62" s="542">
        <f t="shared" ref="F62" si="458">E62-E61</f>
        <v>-0.32119072445475183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59">
        <f>結果表!P60</f>
        <v>100.51788378274493</v>
      </c>
      <c r="L62" s="528">
        <v>11</v>
      </c>
      <c r="M62" s="262">
        <f t="shared" ref="M62" si="462">B62</f>
        <v>100.01017200039978</v>
      </c>
      <c r="N62" s="220">
        <f t="shared" ref="N62" si="463">J62</f>
        <v>100.51788378274493</v>
      </c>
    </row>
    <row r="63" spans="1:14">
      <c r="A63" s="2610">
        <v>44896</v>
      </c>
      <c r="B63" s="2668">
        <f>結果表!H61</f>
        <v>99.750851532866932</v>
      </c>
      <c r="C63" s="699">
        <f t="shared" ref="C63:C64" si="464">B63-B62</f>
        <v>-0.2593204675328451</v>
      </c>
      <c r="D63" s="52">
        <f t="shared" ref="D63:D64" si="465">ROUND((B63-B51)/B51*100,2)</f>
        <v>-1.63</v>
      </c>
      <c r="E63" s="359">
        <f t="shared" ref="E63:E64" si="466">AVERAGE(B61:B63)</f>
        <v>100.02260962261717</v>
      </c>
      <c r="F63" s="542">
        <f t="shared" ref="F63:F64" si="467">E63-E62</f>
        <v>-0.29861208226122926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60">
        <f>結果表!P61</f>
        <v>100.20112436463732</v>
      </c>
      <c r="L63" s="532">
        <v>12</v>
      </c>
      <c r="M63" s="494">
        <f t="shared" ref="M63:M64" si="471">B63</f>
        <v>99.750851532866932</v>
      </c>
      <c r="N63" s="225">
        <f t="shared" ref="N63:N64" si="472">J63</f>
        <v>100.20112436463732</v>
      </c>
    </row>
    <row r="64" spans="1:14">
      <c r="A64" s="2670">
        <v>44927</v>
      </c>
      <c r="B64" s="2667">
        <f>結果表!H62</f>
        <v>99.536585159013228</v>
      </c>
      <c r="C64" s="735">
        <f t="shared" si="464"/>
        <v>-0.21426637385370384</v>
      </c>
      <c r="D64" s="547">
        <f t="shared" si="465"/>
        <v>-1.91</v>
      </c>
      <c r="E64" s="553">
        <f t="shared" si="466"/>
        <v>99.765869564093308</v>
      </c>
      <c r="F64" s="548">
        <f t="shared" si="467"/>
        <v>-0.25674005852386017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59">
        <f>結果表!P62</f>
        <v>99.908536147002309</v>
      </c>
      <c r="L64" s="530" t="s">
        <v>1211</v>
      </c>
      <c r="M64" s="531">
        <f t="shared" si="471"/>
        <v>99.536585159013228</v>
      </c>
      <c r="N64" s="369">
        <f t="shared" si="472"/>
        <v>99.908536147002309</v>
      </c>
    </row>
    <row r="65" spans="1:14">
      <c r="A65" s="2612">
        <v>44958</v>
      </c>
      <c r="B65" s="2668">
        <f>結果表!H63</f>
        <v>99.351435782005993</v>
      </c>
      <c r="C65" s="699">
        <f t="shared" ref="C65" si="473">B65-B64</f>
        <v>-0.18514937700723522</v>
      </c>
      <c r="D65" s="52">
        <f t="shared" ref="D65" si="474">ROUND((B65-B53)/B53*100,2)</f>
        <v>-2.13</v>
      </c>
      <c r="E65" s="359">
        <f t="shared" ref="E65" si="475">AVERAGE(B63:B65)</f>
        <v>99.546290824628713</v>
      </c>
      <c r="F65" s="542">
        <f t="shared" ref="F65" si="476">E65-E64</f>
        <v>-0.21957873946459472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59">
        <f>結果表!P63</f>
        <v>99.670196584489844</v>
      </c>
      <c r="L65" s="527">
        <v>2</v>
      </c>
      <c r="M65" s="262">
        <f t="shared" ref="M65" si="480">B65</f>
        <v>99.351435782005993</v>
      </c>
      <c r="N65" s="220">
        <f t="shared" ref="N65" si="481">J65</f>
        <v>99.670196584489844</v>
      </c>
    </row>
    <row r="66" spans="1:14">
      <c r="A66" s="2612">
        <v>44986</v>
      </c>
      <c r="B66" s="2668">
        <f>結果表!H64</f>
        <v>99.208433015454716</v>
      </c>
      <c r="C66" s="699">
        <f t="shared" ref="C66" si="482">B66-B65</f>
        <v>-0.14300276655127675</v>
      </c>
      <c r="D66" s="52">
        <f t="shared" ref="D66" si="483">ROUND((B66-B54)/B54*100,2)</f>
        <v>-2.2999999999999998</v>
      </c>
      <c r="E66" s="359">
        <f t="shared" ref="E66" si="484">AVERAGE(B64:B66)</f>
        <v>99.365484652157988</v>
      </c>
      <c r="F66" s="542">
        <f t="shared" ref="F66" si="485">E66-E65</f>
        <v>-0.18080617247072439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59">
        <f>結果表!P64</f>
        <v>99.523320633250506</v>
      </c>
      <c r="L66" s="527">
        <v>3</v>
      </c>
      <c r="M66" s="262">
        <f t="shared" ref="M66" si="489">B66</f>
        <v>99.208433015454716</v>
      </c>
      <c r="N66" s="220">
        <f t="shared" ref="N66" si="490">J66</f>
        <v>99.523320633250506</v>
      </c>
    </row>
    <row r="67" spans="1:14">
      <c r="A67" s="2612">
        <v>45017</v>
      </c>
      <c r="B67" s="2668">
        <f>結果表!H65</f>
        <v>99.144299231760357</v>
      </c>
      <c r="C67" s="699">
        <f t="shared" ref="C67" si="491">B67-B66</f>
        <v>-6.4133783694359181E-2</v>
      </c>
      <c r="D67" s="52">
        <f t="shared" ref="D67" si="492">ROUND((B67-B55)/B55*100,2)</f>
        <v>-2.37</v>
      </c>
      <c r="E67" s="359">
        <f t="shared" ref="E67" si="493">AVERAGE(B65:B67)</f>
        <v>99.234722676407003</v>
      </c>
      <c r="F67" s="542">
        <f t="shared" ref="F67" si="494">E67-E66</f>
        <v>-0.13076197575098547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59">
        <f>結果表!P65</f>
        <v>99.479472848638792</v>
      </c>
      <c r="L67" s="527">
        <v>4</v>
      </c>
      <c r="M67" s="262">
        <f t="shared" ref="M67" si="498">B67</f>
        <v>99.144299231760357</v>
      </c>
      <c r="N67" s="220">
        <f t="shared" ref="N67" si="499">J67</f>
        <v>99.479472848638792</v>
      </c>
    </row>
    <row r="68" spans="1:14">
      <c r="A68" s="2612">
        <v>45047</v>
      </c>
      <c r="B68" s="2668">
        <f>結果表!H66</f>
        <v>99.124841994820812</v>
      </c>
      <c r="C68" s="699">
        <f t="shared" ref="C68" si="500">B68-B67</f>
        <v>-1.9457236939544487E-2</v>
      </c>
      <c r="D68" s="52">
        <f t="shared" ref="D68" si="501">ROUND((B68-B56)/B56*100,2)</f>
        <v>-2.36</v>
      </c>
      <c r="E68" s="359">
        <f t="shared" ref="E68" si="502">AVERAGE(B66:B68)</f>
        <v>99.159191414011957</v>
      </c>
      <c r="F68" s="542">
        <f t="shared" ref="F68" si="503">E68-E67</f>
        <v>-7.5531262395045928E-2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59">
        <f>結果表!P66</f>
        <v>99.505173000667568</v>
      </c>
      <c r="L68" s="527">
        <v>5</v>
      </c>
      <c r="M68" s="262">
        <f t="shared" ref="M68" si="507">B68</f>
        <v>99.124841994820812</v>
      </c>
      <c r="N68" s="220">
        <f t="shared" ref="N68" si="508">J68</f>
        <v>99.505173000667568</v>
      </c>
    </row>
    <row r="69" spans="1:14">
      <c r="A69" s="2612">
        <v>45078</v>
      </c>
      <c r="B69" s="2668">
        <f>結果表!H67</f>
        <v>99.136540808309817</v>
      </c>
      <c r="C69" s="699">
        <f t="shared" ref="C69" si="509">B69-B68</f>
        <v>1.1698813489005033E-2</v>
      </c>
      <c r="D69" s="52">
        <f t="shared" ref="D69" si="510">ROUND((B69-B57)/B57*100,2)</f>
        <v>-2.25</v>
      </c>
      <c r="E69" s="359">
        <f t="shared" ref="E69" si="511">AVERAGE(B67:B69)</f>
        <v>99.135227344963653</v>
      </c>
      <c r="F69" s="542">
        <f t="shared" ref="F69" si="512">E69-E68</f>
        <v>-2.3964069048304282E-2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59">
        <f>結果表!P67</f>
        <v>99.56560242553752</v>
      </c>
      <c r="L69" s="527">
        <v>6</v>
      </c>
      <c r="M69" s="262">
        <f t="shared" ref="M69" si="516">B69</f>
        <v>99.136540808309817</v>
      </c>
      <c r="N69" s="220">
        <f t="shared" ref="N69" si="517">J69</f>
        <v>99.56560242553752</v>
      </c>
    </row>
    <row r="70" spans="1:14">
      <c r="A70" s="2612">
        <v>45108</v>
      </c>
      <c r="B70" s="2668">
        <f>結果表!H68</f>
        <v>99.18323800809965</v>
      </c>
      <c r="C70" s="699">
        <f t="shared" ref="C70" si="518">B70-B69</f>
        <v>4.6697199789832666E-2</v>
      </c>
      <c r="D70" s="52">
        <f t="shared" ref="D70" si="519">ROUND((B70-B58)/B58*100,2)</f>
        <v>-2.0299999999999998</v>
      </c>
      <c r="E70" s="359">
        <f t="shared" ref="E70" si="520">AVERAGE(B68:B70)</f>
        <v>99.14820693707675</v>
      </c>
      <c r="F70" s="542">
        <f t="shared" ref="F70" si="521">E70-E69</f>
        <v>1.2979592113097738E-2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59">
        <f>結果表!P68</f>
        <v>99.651061353334455</v>
      </c>
      <c r="L70" s="527">
        <v>7</v>
      </c>
      <c r="M70" s="262">
        <f t="shared" ref="M70" si="525">B70</f>
        <v>99.18323800809965</v>
      </c>
      <c r="N70" s="220">
        <f t="shared" ref="N70" si="526">J70</f>
        <v>99.651061353334455</v>
      </c>
    </row>
    <row r="71" spans="1:14">
      <c r="A71" s="2612">
        <v>45139</v>
      </c>
      <c r="B71" s="2668">
        <f>結果表!H69</f>
        <v>99.244155611989683</v>
      </c>
      <c r="C71" s="699">
        <f t="shared" ref="C71" si="527">B71-B70</f>
        <v>6.0917603890032979E-2</v>
      </c>
      <c r="D71" s="52">
        <f t="shared" ref="D71" si="528">ROUND((B71-B59)/B59*100,2)</f>
        <v>-1.71</v>
      </c>
      <c r="E71" s="359">
        <f t="shared" ref="E71" si="529">AVERAGE(B69:B71)</f>
        <v>99.187978142799707</v>
      </c>
      <c r="F71" s="542">
        <f t="shared" ref="F71" si="530">E71-E70</f>
        <v>3.9771205722956893E-2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59">
        <f>結果表!P69</f>
        <v>99.727782022753246</v>
      </c>
      <c r="L71" s="529">
        <v>8</v>
      </c>
      <c r="M71" s="262">
        <f t="shared" ref="M71" si="534">B71</f>
        <v>99.244155611989683</v>
      </c>
      <c r="N71" s="220">
        <f t="shared" ref="N71" si="535">J71</f>
        <v>99.727782022753246</v>
      </c>
    </row>
    <row r="72" spans="1:14">
      <c r="A72" s="2612">
        <v>45170</v>
      </c>
      <c r="B72" s="2668">
        <f>結果表!H70</f>
        <v>99.283267622017902</v>
      </c>
      <c r="C72" s="699">
        <f t="shared" ref="C72" si="536">B72-B71</f>
        <v>3.9112010028219402E-2</v>
      </c>
      <c r="D72" s="52">
        <f t="shared" ref="D72" si="537">ROUND((B72-B60)/B60*100,2)</f>
        <v>-1.35</v>
      </c>
      <c r="E72" s="359">
        <f t="shared" ref="E72" si="538">AVERAGE(B70:B72)</f>
        <v>99.236887080702402</v>
      </c>
      <c r="F72" s="542">
        <f t="shared" ref="F72" si="539">E72-E71</f>
        <v>4.8908937902695016E-2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59">
        <f>結果表!P70</f>
        <v>99.78354146433351</v>
      </c>
      <c r="L72" s="529">
        <v>9</v>
      </c>
      <c r="M72" s="262">
        <f t="shared" ref="M72" si="543">B72</f>
        <v>99.283267622017902</v>
      </c>
      <c r="N72" s="220">
        <f t="shared" ref="N72" si="544">J72</f>
        <v>99.78354146433351</v>
      </c>
    </row>
    <row r="73" spans="1:14">
      <c r="A73" s="2612">
        <v>45200</v>
      </c>
      <c r="B73" s="2668">
        <f>結果表!H71</f>
        <v>99.300298945813253</v>
      </c>
      <c r="C73" s="699">
        <f t="shared" ref="C73" si="545">B73-B72</f>
        <v>1.7031323795350772E-2</v>
      </c>
      <c r="D73" s="52">
        <f t="shared" ref="D73" si="546">ROUND((B73-B61)/B61*100,2)</f>
        <v>-1</v>
      </c>
      <c r="E73" s="359">
        <f t="shared" ref="E73" si="547">AVERAGE(B71:B73)</f>
        <v>99.275907393273613</v>
      </c>
      <c r="F73" s="542">
        <f t="shared" ref="F73" si="548">E73-E72</f>
        <v>3.9020312571210525E-2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59">
        <f>結果表!P71</f>
        <v>99.812533688838329</v>
      </c>
      <c r="L73" s="529">
        <v>10</v>
      </c>
      <c r="M73" s="262">
        <f t="shared" ref="M73" si="552">B73</f>
        <v>99.300298945813253</v>
      </c>
      <c r="N73" s="220">
        <f t="shared" ref="N73" si="553">J73</f>
        <v>99.812533688838329</v>
      </c>
    </row>
    <row r="74" spans="1:14">
      <c r="A74" s="2612">
        <v>45231</v>
      </c>
      <c r="B74" s="2668">
        <f>結果表!H72</f>
        <v>99.272052365624617</v>
      </c>
      <c r="C74" s="699">
        <f t="shared" ref="C74" si="554">B74-B73</f>
        <v>-2.8246580188636017E-2</v>
      </c>
      <c r="D74" s="52">
        <f t="shared" ref="D74" si="555">ROUND((B74-B62)/B62*100,2)</f>
        <v>-0.74</v>
      </c>
      <c r="E74" s="359">
        <f t="shared" ref="E74" si="556">AVERAGE(B72:B74)</f>
        <v>99.285206311151924</v>
      </c>
      <c r="F74" s="542">
        <f t="shared" ref="F74" si="557">E74-E73</f>
        <v>9.2989178783113857E-3</v>
      </c>
      <c r="G74" s="361">
        <f t="shared" ref="G74" si="558">IF(F74&lt;0,-1,1)</f>
        <v>1</v>
      </c>
      <c r="H74" s="360">
        <f t="shared" ref="H74" si="559">SUM(G72:G74)</f>
        <v>3</v>
      </c>
      <c r="I74" s="514" t="str">
        <f t="shared" ref="I74" si="560">IF(H74=-3,"悪化 ",IF(H74=3,"改善 "," ---"))</f>
        <v xml:space="preserve">改善 </v>
      </c>
      <c r="J74" s="2559">
        <f>結果表!P72</f>
        <v>99.807735816015125</v>
      </c>
      <c r="L74" s="528">
        <v>11</v>
      </c>
      <c r="M74" s="262">
        <f t="shared" ref="M74" si="561">B74</f>
        <v>99.272052365624617</v>
      </c>
      <c r="N74" s="220">
        <f t="shared" ref="N74" si="562">J74</f>
        <v>99.807735816015125</v>
      </c>
    </row>
    <row r="75" spans="1:14">
      <c r="A75" s="2671">
        <v>45261</v>
      </c>
      <c r="B75" s="2669">
        <f>結果表!H73</f>
        <v>99.199208055818332</v>
      </c>
      <c r="C75" s="930">
        <f t="shared" ref="C75:C76" si="563">B75-B74</f>
        <v>-7.2844309806285423E-2</v>
      </c>
      <c r="D75" s="550">
        <f t="shared" ref="D75:D76" si="564">ROUND((B75-B63)/B63*100,2)</f>
        <v>-0.55000000000000004</v>
      </c>
      <c r="E75" s="544">
        <f t="shared" ref="E75:E76" si="565">AVERAGE(B73:B75)</f>
        <v>99.257186455752063</v>
      </c>
      <c r="F75" s="551">
        <f t="shared" ref="F75:F76" si="566">E75-E74</f>
        <v>-2.8019855399861626E-2</v>
      </c>
      <c r="G75" s="545">
        <f t="shared" ref="G75:G76" si="567">IF(F75&lt;0,-1,1)</f>
        <v>-1</v>
      </c>
      <c r="H75" s="552">
        <f t="shared" ref="H75:H76" si="568">SUM(G73:G75)</f>
        <v>1</v>
      </c>
      <c r="I75" s="440" t="str">
        <f t="shared" ref="I75:I76" si="569">IF(H75=-3,"悪化 ",IF(H75=3,"改善 "," ---"))</f>
        <v xml:space="preserve"> ---</v>
      </c>
      <c r="J75" s="2559">
        <f>結果表!P73</f>
        <v>99.780315263378853</v>
      </c>
      <c r="L75" s="532">
        <v>12</v>
      </c>
      <c r="M75" s="494">
        <f t="shared" ref="M75:M76" si="570">B75</f>
        <v>99.199208055818332</v>
      </c>
      <c r="N75" s="225">
        <f t="shared" ref="N75:N76" si="571">J75</f>
        <v>99.780315263378853</v>
      </c>
    </row>
    <row r="76" spans="1:14">
      <c r="A76" s="2670">
        <v>45292</v>
      </c>
      <c r="B76" s="2668">
        <f>結果表!H74</f>
        <v>99.109741338202966</v>
      </c>
      <c r="C76" s="735">
        <f t="shared" si="563"/>
        <v>-8.9466717615366065E-2</v>
      </c>
      <c r="D76" s="547">
        <f t="shared" si="564"/>
        <v>-0.43</v>
      </c>
      <c r="E76" s="553">
        <f t="shared" si="565"/>
        <v>99.19366725321531</v>
      </c>
      <c r="F76" s="548">
        <f t="shared" si="566"/>
        <v>-6.3519202536753028E-2</v>
      </c>
      <c r="G76" s="554">
        <f t="shared" si="567"/>
        <v>-1</v>
      </c>
      <c r="H76" s="549">
        <f t="shared" si="568"/>
        <v>-1</v>
      </c>
      <c r="I76" s="524" t="str">
        <f t="shared" si="569"/>
        <v xml:space="preserve"> ---</v>
      </c>
      <c r="J76" s="2558">
        <f>結果表!P74</f>
        <v>99.763209091364374</v>
      </c>
      <c r="L76" s="530" t="s">
        <v>1255</v>
      </c>
      <c r="M76" s="262">
        <f t="shared" si="570"/>
        <v>99.109741338202966</v>
      </c>
      <c r="N76" s="220">
        <f t="shared" si="571"/>
        <v>99.763209091364374</v>
      </c>
    </row>
    <row r="77" spans="1:14">
      <c r="A77" s="2612">
        <v>45323</v>
      </c>
      <c r="B77" s="2668">
        <f>結果表!H75</f>
        <v>99.113690029239649</v>
      </c>
      <c r="C77" s="699">
        <f t="shared" ref="C77" si="572">B77-B76</f>
        <v>3.9486910366832717E-3</v>
      </c>
      <c r="D77" s="52">
        <f t="shared" ref="D77" si="573">ROUND((B77-B65)/B65*100,2)</f>
        <v>-0.24</v>
      </c>
      <c r="E77" s="359">
        <f t="shared" ref="E77" si="574">AVERAGE(B75:B77)</f>
        <v>99.140879807753649</v>
      </c>
      <c r="F77" s="542">
        <f t="shared" ref="F77" si="575">E77-E76</f>
        <v>-5.2787445461660809E-2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59">
        <f>結果表!P75</f>
        <v>99.797628733817547</v>
      </c>
      <c r="L77" s="527">
        <v>2</v>
      </c>
      <c r="M77" s="262">
        <f t="shared" ref="M77" si="579">B77</f>
        <v>99.113690029239649</v>
      </c>
      <c r="N77" s="220">
        <f t="shared" ref="N77" si="580">J77</f>
        <v>99.797628733817547</v>
      </c>
    </row>
    <row r="78" spans="1:14">
      <c r="A78" s="2612">
        <v>45352</v>
      </c>
      <c r="B78" s="2668">
        <f>結果表!H76</f>
        <v>99.220768973544082</v>
      </c>
      <c r="C78" s="699">
        <f t="shared" ref="C78" si="581">B78-B77</f>
        <v>0.10707894430443332</v>
      </c>
      <c r="D78" s="52">
        <f t="shared" ref="D78" si="582">ROUND((B78-B66)/B66*100,2)</f>
        <v>0.01</v>
      </c>
      <c r="E78" s="359">
        <f t="shared" ref="E78" si="583">AVERAGE(B76:B78)</f>
        <v>99.148066780328904</v>
      </c>
      <c r="F78" s="542">
        <f t="shared" ref="F78" si="584">E78-E77</f>
        <v>7.186972575254913E-3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59">
        <f>結果表!P76</f>
        <v>99.894326978196275</v>
      </c>
      <c r="L78" s="527">
        <v>3</v>
      </c>
      <c r="M78" s="262">
        <f t="shared" ref="M78" si="588">B78</f>
        <v>99.220768973544082</v>
      </c>
      <c r="N78" s="220">
        <f t="shared" ref="N78" si="589">J78</f>
        <v>99.894326978196275</v>
      </c>
    </row>
    <row r="79" spans="1:14">
      <c r="A79" s="2612">
        <v>45383</v>
      </c>
      <c r="B79" s="2668">
        <f>結果表!H77</f>
        <v>99.476722678289562</v>
      </c>
      <c r="C79" s="699">
        <f t="shared" ref="C79" si="590">B79-B78</f>
        <v>0.25595370474547963</v>
      </c>
      <c r="D79" s="52">
        <f t="shared" ref="D79" si="591">ROUND((B79-B67)/B67*100,2)</f>
        <v>0.34</v>
      </c>
      <c r="E79" s="359">
        <f t="shared" ref="E79" si="592">AVERAGE(B77:B79)</f>
        <v>99.270393893691093</v>
      </c>
      <c r="F79" s="542">
        <f t="shared" ref="F79" si="593">E79-E78</f>
        <v>0.12232711336218927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59">
        <f>結果表!P77</f>
        <v>100.03991700659107</v>
      </c>
      <c r="L79" s="527">
        <v>4</v>
      </c>
      <c r="M79" s="262">
        <f t="shared" ref="M79" si="597">B79</f>
        <v>99.476722678289562</v>
      </c>
      <c r="N79" s="220">
        <f t="shared" ref="N79" si="598">J79</f>
        <v>100.03991700659107</v>
      </c>
    </row>
    <row r="80" spans="1:14">
      <c r="A80" s="2612">
        <v>45413</v>
      </c>
      <c r="B80" s="2668">
        <f>結果表!H78</f>
        <v>99.78186322801929</v>
      </c>
      <c r="C80" s="699">
        <f t="shared" ref="C80" si="599">B80-B79</f>
        <v>0.30514054972972815</v>
      </c>
      <c r="D80" s="52">
        <f t="shared" ref="D80" si="600">ROUND((B80-B68)/B68*100,2)</f>
        <v>0.66</v>
      </c>
      <c r="E80" s="359">
        <f t="shared" ref="E80" si="601">AVERAGE(B78:B80)</f>
        <v>99.493118293284326</v>
      </c>
      <c r="F80" s="542">
        <f t="shared" ref="F80" si="602">E80-E79</f>
        <v>0.22272439959323265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59">
        <f>結果表!P78</f>
        <v>100.18238074065897</v>
      </c>
      <c r="L80" s="527">
        <v>5</v>
      </c>
      <c r="M80" s="262">
        <f t="shared" ref="M80" si="606">B80</f>
        <v>99.78186322801929</v>
      </c>
      <c r="N80" s="220">
        <f t="shared" ref="N80" si="607">J80</f>
        <v>100.18238074065897</v>
      </c>
    </row>
    <row r="81" spans="1:14">
      <c r="A81" s="2612">
        <v>45444</v>
      </c>
      <c r="B81" s="2668">
        <f>結果表!H79</f>
        <v>99.994875634164103</v>
      </c>
      <c r="C81" s="699">
        <f t="shared" ref="C81" si="608">B81-B80</f>
        <v>0.21301240614481287</v>
      </c>
      <c r="D81" s="52">
        <f t="shared" ref="D81" si="609">ROUND((B81-B69)/B69*100,2)</f>
        <v>0.87</v>
      </c>
      <c r="E81" s="359">
        <f t="shared" ref="E81" si="610">AVERAGE(B79:B81)</f>
        <v>99.751153846824309</v>
      </c>
      <c r="F81" s="542">
        <f t="shared" ref="F81" si="611">E81-E80</f>
        <v>0.2580355535399832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59">
        <f>結果表!P79</f>
        <v>100.28244088640825</v>
      </c>
      <c r="L81" s="527">
        <v>6</v>
      </c>
      <c r="M81" s="262">
        <f t="shared" ref="M81" si="615">B81</f>
        <v>99.994875634164103</v>
      </c>
      <c r="N81" s="220">
        <f t="shared" ref="N81" si="616">J81</f>
        <v>100.28244088640825</v>
      </c>
    </row>
    <row r="82" spans="1:14">
      <c r="A82" s="2612">
        <v>45474</v>
      </c>
      <c r="B82" s="2668">
        <f>結果表!H80</f>
        <v>100.1622307409083</v>
      </c>
      <c r="C82" s="699">
        <f t="shared" ref="C82" si="617">B82-B81</f>
        <v>0.16735510674419629</v>
      </c>
      <c r="D82" s="52">
        <f t="shared" ref="D82" si="618">ROUND((B82-B70)/B70*100,2)</f>
        <v>0.99</v>
      </c>
      <c r="E82" s="359">
        <f t="shared" ref="E82" si="619">AVERAGE(B80:B82)</f>
        <v>99.979656534363883</v>
      </c>
      <c r="F82" s="542">
        <f t="shared" ref="F82" si="620">E82-E81</f>
        <v>0.22850268753957437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59">
        <f>結果表!P80</f>
        <v>100.36905777490989</v>
      </c>
      <c r="L82" s="527">
        <v>7</v>
      </c>
      <c r="M82" s="262">
        <f t="shared" ref="M82" si="624">B82</f>
        <v>100.1622307409083</v>
      </c>
      <c r="N82" s="220">
        <f t="shared" ref="N82" si="625">J82</f>
        <v>100.36905777490989</v>
      </c>
    </row>
    <row r="83" spans="1:14">
      <c r="A83" s="2612">
        <v>45505</v>
      </c>
      <c r="B83" s="2668">
        <f>結果表!H81</f>
        <v>100.22298261662067</v>
      </c>
      <c r="C83" s="699">
        <f t="shared" ref="C83" si="626">B83-B82</f>
        <v>6.0751875712369952E-2</v>
      </c>
      <c r="D83" s="52">
        <f t="shared" ref="D83" si="627">ROUND((B83-B71)/B71*100,2)</f>
        <v>0.99</v>
      </c>
      <c r="E83" s="359">
        <f t="shared" ref="E83" si="628">AVERAGE(B81:B83)</f>
        <v>100.12669633056436</v>
      </c>
      <c r="F83" s="542">
        <f t="shared" ref="F83" si="629">E83-E82</f>
        <v>0.14703979620047392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59">
        <f>結果表!P81</f>
        <v>100.42914384011898</v>
      </c>
      <c r="L83" s="529">
        <v>8</v>
      </c>
      <c r="M83" s="262">
        <f t="shared" ref="M83" si="633">B83</f>
        <v>100.22298261662067</v>
      </c>
      <c r="N83" s="220">
        <f t="shared" ref="N83" si="634">J83</f>
        <v>100.42914384011898</v>
      </c>
    </row>
    <row r="84" spans="1:14">
      <c r="A84" s="2612">
        <v>45536</v>
      </c>
      <c r="B84" s="2668">
        <f>結果表!H82</f>
        <v>100.27642901863314</v>
      </c>
      <c r="C84" s="699">
        <f t="shared" ref="C84" si="635">B84-B83</f>
        <v>5.3446402012468752E-2</v>
      </c>
      <c r="D84" s="52">
        <f t="shared" ref="D84" si="636">ROUND((B84-B72)/B72*100,2)</f>
        <v>1</v>
      </c>
      <c r="E84" s="359">
        <f t="shared" ref="E84" si="637">AVERAGE(B82:B84)</f>
        <v>100.22054745872072</v>
      </c>
      <c r="F84" s="542">
        <f t="shared" ref="F84" si="638">E84-E83</f>
        <v>9.3851128156359209E-2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59">
        <f>結果表!P82</f>
        <v>100.48499583216274</v>
      </c>
      <c r="L84" s="529">
        <v>9</v>
      </c>
      <c r="M84" s="262">
        <f t="shared" ref="M84" si="642">B84</f>
        <v>100.27642901863314</v>
      </c>
      <c r="N84" s="220">
        <f t="shared" ref="N84" si="643">J84</f>
        <v>100.48499583216274</v>
      </c>
    </row>
    <row r="85" spans="1:14">
      <c r="A85" s="2612">
        <v>45566</v>
      </c>
      <c r="B85" s="2668">
        <f>結果表!H83</f>
        <v>100.3447480683575</v>
      </c>
      <c r="C85" s="699">
        <f t="shared" ref="C85" si="644">B85-B84</f>
        <v>6.8319049724365755E-2</v>
      </c>
      <c r="D85" s="52">
        <f t="shared" ref="D85" si="645">ROUND((B85-B73)/B73*100,2)</f>
        <v>1.05</v>
      </c>
      <c r="E85" s="359">
        <f t="shared" ref="E85" si="646">AVERAGE(B83:B85)</f>
        <v>100.28138656787043</v>
      </c>
      <c r="F85" s="542">
        <f t="shared" ref="F85" si="647">E85-E84</f>
        <v>6.0839109149711135E-2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559">
        <f>結果表!P83</f>
        <v>100.52884032195298</v>
      </c>
      <c r="L85" s="529">
        <v>10</v>
      </c>
      <c r="M85" s="262">
        <f t="shared" ref="M85" si="651">B85</f>
        <v>100.3447480683575</v>
      </c>
      <c r="N85" s="220">
        <f t="shared" ref="N85" si="652">J85</f>
        <v>100.52884032195298</v>
      </c>
    </row>
    <row r="86" spans="1:14">
      <c r="A86" s="2612">
        <v>45597</v>
      </c>
      <c r="B86" s="2668">
        <f>結果表!H84</f>
        <v>100.4253165448238</v>
      </c>
      <c r="C86" s="699">
        <f t="shared" ref="C86" si="653">B86-B85</f>
        <v>8.0568476466297057E-2</v>
      </c>
      <c r="D86" s="52">
        <f t="shared" ref="D86" si="654">ROUND((B86-B74)/B74*100,2)</f>
        <v>1.1599999999999999</v>
      </c>
      <c r="E86" s="359">
        <f t="shared" ref="E86" si="655">AVERAGE(B84:B86)</f>
        <v>100.34883121060481</v>
      </c>
      <c r="F86" s="542">
        <f t="shared" ref="F86" si="656">E86-E85</f>
        <v>6.7444642734386662E-2</v>
      </c>
      <c r="G86" s="361">
        <f t="shared" ref="G86" si="657">IF(F86&lt;0,-1,1)</f>
        <v>1</v>
      </c>
      <c r="H86" s="360">
        <f t="shared" ref="H86" si="658">SUM(G84:G86)</f>
        <v>3</v>
      </c>
      <c r="I86" s="514" t="str">
        <f t="shared" ref="I86" si="659">IF(H86=-3,"悪化 ",IF(H86=3,"改善 "," ---"))</f>
        <v xml:space="preserve">改善 </v>
      </c>
      <c r="J86" s="2559">
        <f>結果表!P84</f>
        <v>100.55312814363815</v>
      </c>
      <c r="L86" s="528">
        <v>11</v>
      </c>
      <c r="M86" s="262">
        <f t="shared" ref="M86" si="660">B86</f>
        <v>100.4253165448238</v>
      </c>
      <c r="N86" s="220">
        <f t="shared" ref="N86" si="661">J86</f>
        <v>100.55312814363815</v>
      </c>
    </row>
    <row r="87" spans="1:14">
      <c r="A87" s="2671">
        <v>45627</v>
      </c>
      <c r="B87" s="2668">
        <f>結果表!H85</f>
        <v>100.54090746919471</v>
      </c>
      <c r="C87" s="699">
        <f t="shared" ref="C87" si="662">B87-B86</f>
        <v>0.11559092437090612</v>
      </c>
      <c r="D87" s="52">
        <f t="shared" ref="D87" si="663">ROUND((B87-B75)/B75*100,2)</f>
        <v>1.35</v>
      </c>
      <c r="E87" s="359">
        <f t="shared" ref="E87" si="664">AVERAGE(B85:B87)</f>
        <v>100.43699069412533</v>
      </c>
      <c r="F87" s="542">
        <f t="shared" ref="F87" si="665">E87-E86</f>
        <v>8.8159483520513504E-2</v>
      </c>
      <c r="G87" s="361">
        <f t="shared" ref="G87" si="666">IF(F87&lt;0,-1,1)</f>
        <v>1</v>
      </c>
      <c r="H87" s="360">
        <f t="shared" ref="H87" si="667">SUM(G85:G87)</f>
        <v>3</v>
      </c>
      <c r="I87" s="514" t="str">
        <f t="shared" ref="I87" si="668">IF(H87=-3,"悪化 ",IF(H87=3,"改善 "," ---"))</f>
        <v xml:space="preserve">改善 </v>
      </c>
      <c r="J87" s="2559">
        <f>結果表!P85</f>
        <v>100.53948996774622</v>
      </c>
      <c r="L87" s="532">
        <v>12</v>
      </c>
      <c r="M87" s="494">
        <f t="shared" ref="M87" si="669">B87</f>
        <v>100.54090746919471</v>
      </c>
      <c r="N87" s="225">
        <f t="shared" ref="N87" si="670">J87</f>
        <v>100.53948996774622</v>
      </c>
    </row>
    <row r="88" spans="1:14">
      <c r="A88" s="2239">
        <v>45658</v>
      </c>
      <c r="B88" s="2865">
        <f>結果表!H86</f>
        <v>100.66219058000543</v>
      </c>
      <c r="C88" s="245">
        <f t="shared" ref="C88" si="671">B88-B87</f>
        <v>0.12128311081072241</v>
      </c>
      <c r="D88" s="547">
        <f t="shared" ref="D88" si="672">ROUND((B88-B76)/B76*100,2)</f>
        <v>1.57</v>
      </c>
      <c r="E88" s="553">
        <f t="shared" ref="E88" si="673">AVERAGE(B86:B88)</f>
        <v>100.54280486467464</v>
      </c>
      <c r="F88" s="548">
        <f t="shared" ref="F88" si="674">E88-E87</f>
        <v>0.10581417054930853</v>
      </c>
      <c r="G88" s="554">
        <f t="shared" ref="G88" si="675">IF(F88&lt;0,-1,1)</f>
        <v>1</v>
      </c>
      <c r="H88" s="549">
        <f t="shared" ref="H88" si="676">SUM(G86:G88)</f>
        <v>3</v>
      </c>
      <c r="I88" s="524" t="str">
        <f t="shared" ref="I88" si="677">IF(H88=-3,"悪化 ",IF(H88=3,"改善 "," ---"))</f>
        <v xml:space="preserve">改善 </v>
      </c>
      <c r="J88" s="2667">
        <f>結果表!P86</f>
        <v>100.49749569168533</v>
      </c>
      <c r="L88" s="530" t="s">
        <v>1464</v>
      </c>
      <c r="M88" s="2869">
        <f t="shared" ref="M88" si="678">B88</f>
        <v>100.66219058000543</v>
      </c>
      <c r="N88" s="220">
        <f t="shared" ref="N88" si="679">J88</f>
        <v>100.49749569168533</v>
      </c>
    </row>
    <row r="89" spans="1:14">
      <c r="A89" s="2240">
        <v>45689</v>
      </c>
      <c r="B89" s="2866"/>
      <c r="C89" s="243"/>
      <c r="D89" s="52"/>
      <c r="E89" s="359"/>
      <c r="F89" s="542"/>
      <c r="G89" s="361"/>
      <c r="H89" s="360"/>
      <c r="I89" s="514"/>
      <c r="J89" s="2668"/>
      <c r="L89" s="527">
        <v>2</v>
      </c>
      <c r="M89" s="2869"/>
      <c r="N89" s="220"/>
    </row>
    <row r="90" spans="1:14">
      <c r="A90" s="2240">
        <v>45717</v>
      </c>
      <c r="B90" s="2866"/>
      <c r="C90" s="243"/>
      <c r="D90" s="52"/>
      <c r="E90" s="359"/>
      <c r="F90" s="542"/>
      <c r="G90" s="361"/>
      <c r="H90" s="360"/>
      <c r="I90" s="514"/>
      <c r="J90" s="2668"/>
      <c r="L90" s="527">
        <v>3</v>
      </c>
      <c r="M90" s="262"/>
      <c r="N90" s="220"/>
    </row>
    <row r="91" spans="1:14">
      <c r="A91" s="2240">
        <v>45748</v>
      </c>
      <c r="B91" s="2866"/>
      <c r="C91" s="243"/>
      <c r="D91" s="52"/>
      <c r="E91" s="359"/>
      <c r="F91" s="542"/>
      <c r="G91" s="361"/>
      <c r="H91" s="360"/>
      <c r="I91" s="514"/>
      <c r="J91" s="2668"/>
      <c r="L91" s="527">
        <v>4</v>
      </c>
      <c r="M91" s="262"/>
      <c r="N91" s="220"/>
    </row>
    <row r="92" spans="1:14">
      <c r="A92" s="2240">
        <v>45778</v>
      </c>
      <c r="B92" s="2866"/>
      <c r="C92" s="243"/>
      <c r="D92" s="52"/>
      <c r="E92" s="359"/>
      <c r="F92" s="542"/>
      <c r="G92" s="361"/>
      <c r="H92" s="360"/>
      <c r="I92" s="514"/>
      <c r="J92" s="2668"/>
      <c r="L92" s="527">
        <v>5</v>
      </c>
      <c r="M92" s="262"/>
      <c r="N92" s="220"/>
    </row>
    <row r="93" spans="1:14">
      <c r="A93" s="2240">
        <v>45809</v>
      </c>
      <c r="B93" s="2866"/>
      <c r="C93" s="243"/>
      <c r="D93" s="52"/>
      <c r="E93" s="359"/>
      <c r="F93" s="542"/>
      <c r="G93" s="361"/>
      <c r="H93" s="360"/>
      <c r="I93" s="514"/>
      <c r="J93" s="2668"/>
      <c r="L93" s="527">
        <v>6</v>
      </c>
      <c r="M93" s="262"/>
      <c r="N93" s="220"/>
    </row>
    <row r="94" spans="1:14">
      <c r="A94" s="2240">
        <v>45839</v>
      </c>
      <c r="B94" s="2866"/>
      <c r="C94" s="243"/>
      <c r="D94" s="52"/>
      <c r="E94" s="359"/>
      <c r="F94" s="542"/>
      <c r="G94" s="361"/>
      <c r="H94" s="360"/>
      <c r="I94" s="514"/>
      <c r="J94" s="2668"/>
      <c r="L94" s="527">
        <v>7</v>
      </c>
      <c r="M94" s="262"/>
      <c r="N94" s="220"/>
    </row>
    <row r="95" spans="1:14">
      <c r="A95" s="2240">
        <v>45870</v>
      </c>
      <c r="B95" s="2866"/>
      <c r="C95" s="243"/>
      <c r="D95" s="52"/>
      <c r="E95" s="359"/>
      <c r="F95" s="542"/>
      <c r="G95" s="361"/>
      <c r="H95" s="360"/>
      <c r="I95" s="514"/>
      <c r="J95" s="2668"/>
      <c r="L95" s="529">
        <v>8</v>
      </c>
      <c r="M95" s="262"/>
      <c r="N95" s="220"/>
    </row>
    <row r="96" spans="1:14">
      <c r="A96" s="2240">
        <v>45901</v>
      </c>
      <c r="B96" s="2866"/>
      <c r="C96" s="243"/>
      <c r="D96" s="52"/>
      <c r="E96" s="359"/>
      <c r="F96" s="542"/>
      <c r="G96" s="361"/>
      <c r="H96" s="360"/>
      <c r="I96" s="514"/>
      <c r="J96" s="2668"/>
      <c r="L96" s="529">
        <v>9</v>
      </c>
      <c r="M96" s="262"/>
      <c r="N96" s="220"/>
    </row>
    <row r="97" spans="1:14">
      <c r="A97" s="2240">
        <v>45931</v>
      </c>
      <c r="B97" s="2866"/>
      <c r="C97" s="243"/>
      <c r="D97" s="52"/>
      <c r="E97" s="359"/>
      <c r="F97" s="542"/>
      <c r="G97" s="361"/>
      <c r="H97" s="360"/>
      <c r="I97" s="514"/>
      <c r="J97" s="2668"/>
      <c r="L97" s="529">
        <v>10</v>
      </c>
      <c r="M97" s="262"/>
      <c r="N97" s="220"/>
    </row>
    <row r="98" spans="1:14">
      <c r="A98" s="2240">
        <v>45962</v>
      </c>
      <c r="B98" s="2866"/>
      <c r="C98" s="243"/>
      <c r="D98" s="52"/>
      <c r="E98" s="359"/>
      <c r="F98" s="542"/>
      <c r="G98" s="361"/>
      <c r="H98" s="360"/>
      <c r="I98" s="514"/>
      <c r="J98" s="2668"/>
      <c r="L98" s="528">
        <v>11</v>
      </c>
      <c r="M98" s="262"/>
      <c r="N98" s="220"/>
    </row>
    <row r="99" spans="1:14">
      <c r="A99" s="2561">
        <v>45992</v>
      </c>
      <c r="B99" s="2867"/>
      <c r="C99" s="246"/>
      <c r="D99" s="550"/>
      <c r="E99" s="544"/>
      <c r="F99" s="551"/>
      <c r="G99" s="545"/>
      <c r="H99" s="552"/>
      <c r="I99" s="440"/>
      <c r="J99" s="2669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86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K77" sqref="K77"/>
    </sheetView>
  </sheetViews>
  <sheetFormatPr defaultRowHeight="13"/>
  <cols>
    <col min="1" max="1" width="9.453125" style="2552" bestFit="1" customWidth="1"/>
    <col min="2" max="8" width="8.81640625" style="17"/>
    <col min="9" max="9" width="8.7265625" style="17"/>
    <col min="10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52" t="s">
        <v>1497</v>
      </c>
      <c r="B1" s="2585" t="s">
        <v>551</v>
      </c>
      <c r="C1" s="2585" t="s">
        <v>552</v>
      </c>
      <c r="D1" s="2585" t="s">
        <v>553</v>
      </c>
      <c r="E1" s="2585" t="s">
        <v>554</v>
      </c>
      <c r="F1" s="2585" t="s">
        <v>555</v>
      </c>
      <c r="G1" s="2585" t="s">
        <v>556</v>
      </c>
      <c r="H1" s="2585" t="s">
        <v>714</v>
      </c>
      <c r="I1" s="2585" t="s">
        <v>766</v>
      </c>
      <c r="J1" s="2585" t="s">
        <v>1456</v>
      </c>
      <c r="K1" s="2585" t="s">
        <v>1457</v>
      </c>
      <c r="L1" s="2585" t="s">
        <v>1458</v>
      </c>
      <c r="M1" s="2585" t="s">
        <v>1459</v>
      </c>
      <c r="N1" s="2585" t="s">
        <v>1460</v>
      </c>
      <c r="O1" s="2585" t="s">
        <v>1461</v>
      </c>
      <c r="P1" s="2585" t="s">
        <v>1462</v>
      </c>
      <c r="Q1" s="2585" t="s">
        <v>1455</v>
      </c>
    </row>
    <row r="2" spans="1:18">
      <c r="A2" s="2553">
        <v>43101</v>
      </c>
      <c r="B2" s="262">
        <v>99.162347500956258</v>
      </c>
      <c r="C2" s="262">
        <v>99.206120809180888</v>
      </c>
      <c r="D2" s="262">
        <v>99.809021647853612</v>
      </c>
      <c r="E2" s="262">
        <v>99.386099574544019</v>
      </c>
      <c r="F2" s="262">
        <v>98.937265034547096</v>
      </c>
      <c r="G2" s="262">
        <v>98.916364106479662</v>
      </c>
      <c r="H2" s="262">
        <v>98.691793687619366</v>
      </c>
      <c r="I2" s="262">
        <v>99.249875551356183</v>
      </c>
      <c r="J2" s="262">
        <v>98.715012864440581</v>
      </c>
      <c r="K2" s="262">
        <v>99.539143632300011</v>
      </c>
      <c r="L2" s="262">
        <v>100.37980974518078</v>
      </c>
      <c r="M2" s="262">
        <v>99.626815473204402</v>
      </c>
      <c r="N2" s="262">
        <v>98.818046003132437</v>
      </c>
      <c r="O2" s="262">
        <v>98.278959775142042</v>
      </c>
      <c r="P2" s="262">
        <v>99.402092936935546</v>
      </c>
      <c r="Q2" s="262">
        <v>99.172164240923479</v>
      </c>
      <c r="R2" s="2580"/>
    </row>
    <row r="3" spans="1:18">
      <c r="A3" s="2553">
        <v>43132</v>
      </c>
      <c r="B3" s="262">
        <v>99.591977267578926</v>
      </c>
      <c r="C3" s="262">
        <v>99.730499498044239</v>
      </c>
      <c r="D3" s="262">
        <v>100.21547958299935</v>
      </c>
      <c r="E3" s="262">
        <v>99.746563656323858</v>
      </c>
      <c r="F3" s="262">
        <v>99.253378609879746</v>
      </c>
      <c r="G3" s="262">
        <v>99.260278693941189</v>
      </c>
      <c r="H3" s="262">
        <v>99.39036047276403</v>
      </c>
      <c r="I3" s="262">
        <v>99.684659104580007</v>
      </c>
      <c r="J3" s="262">
        <v>98.97566134534199</v>
      </c>
      <c r="K3" s="262">
        <v>99.959227720720406</v>
      </c>
      <c r="L3" s="262">
        <v>100.62264993758791</v>
      </c>
      <c r="M3" s="262">
        <v>99.867350015994674</v>
      </c>
      <c r="N3" s="262">
        <v>99.216952808894959</v>
      </c>
      <c r="O3" s="262">
        <v>98.501300489102036</v>
      </c>
      <c r="P3" s="262">
        <v>99.769240794846695</v>
      </c>
      <c r="Q3" s="262">
        <v>99.47098947287229</v>
      </c>
      <c r="R3" s="2580"/>
    </row>
    <row r="4" spans="1:18">
      <c r="A4" s="2553">
        <v>43160</v>
      </c>
      <c r="B4" s="262">
        <v>99.960975157960931</v>
      </c>
      <c r="C4" s="262">
        <v>100.21345039333693</v>
      </c>
      <c r="D4" s="262">
        <v>100.60181154717638</v>
      </c>
      <c r="E4" s="262">
        <v>100.0737070364026</v>
      </c>
      <c r="F4" s="262">
        <v>99.552946565852423</v>
      </c>
      <c r="G4" s="262">
        <v>99.57131516212759</v>
      </c>
      <c r="H4" s="262">
        <v>100.04419034282148</v>
      </c>
      <c r="I4" s="262">
        <v>100.07374957225611</v>
      </c>
      <c r="J4" s="262">
        <v>99.225502307560717</v>
      </c>
      <c r="K4" s="262">
        <v>100.34816374469077</v>
      </c>
      <c r="L4" s="262">
        <v>100.85799754696615</v>
      </c>
      <c r="M4" s="262">
        <v>100.07486606469048</v>
      </c>
      <c r="N4" s="262">
        <v>99.612771193863423</v>
      </c>
      <c r="O4" s="262">
        <v>98.722811275365842</v>
      </c>
      <c r="P4" s="262">
        <v>100.16020966444302</v>
      </c>
      <c r="Q4" s="262">
        <v>99.753810871121019</v>
      </c>
      <c r="R4" s="2580"/>
    </row>
    <row r="5" spans="1:18">
      <c r="A5" s="2553">
        <v>43191</v>
      </c>
      <c r="B5" s="262">
        <v>100.22715410988809</v>
      </c>
      <c r="C5" s="262">
        <v>100.63057939815874</v>
      </c>
      <c r="D5" s="262">
        <v>100.91486280375211</v>
      </c>
      <c r="E5" s="262">
        <v>100.34397917452044</v>
      </c>
      <c r="F5" s="262">
        <v>99.820777600158095</v>
      </c>
      <c r="G5" s="262">
        <v>99.843816295069189</v>
      </c>
      <c r="H5" s="262">
        <v>100.56429753908171</v>
      </c>
      <c r="I5" s="262">
        <v>100.38202262911571</v>
      </c>
      <c r="J5" s="262">
        <v>99.435253036457169</v>
      </c>
      <c r="K5" s="262">
        <v>100.64691023777499</v>
      </c>
      <c r="L5" s="262">
        <v>101.05106266143596</v>
      </c>
      <c r="M5" s="262">
        <v>100.19203468064403</v>
      </c>
      <c r="N5" s="262">
        <v>99.974526716749224</v>
      </c>
      <c r="O5" s="262">
        <v>98.978614495578043</v>
      </c>
      <c r="P5" s="262">
        <v>100.55844646021092</v>
      </c>
      <c r="Q5" s="262">
        <v>99.984464085541688</v>
      </c>
      <c r="R5" s="2580"/>
    </row>
    <row r="6" spans="1:18">
      <c r="A6" s="2553">
        <v>43221</v>
      </c>
      <c r="B6" s="262">
        <v>100.38269311233772</v>
      </c>
      <c r="C6" s="262">
        <v>100.96710849218964</v>
      </c>
      <c r="D6" s="262">
        <v>101.12051249126026</v>
      </c>
      <c r="E6" s="262">
        <v>100.58698720661805</v>
      </c>
      <c r="F6" s="262">
        <v>100.05128876843266</v>
      </c>
      <c r="G6" s="262">
        <v>100.06457997160138</v>
      </c>
      <c r="H6" s="262">
        <v>100.93124435771291</v>
      </c>
      <c r="I6" s="262">
        <v>100.59930515075324</v>
      </c>
      <c r="J6" s="262">
        <v>99.603376810562338</v>
      </c>
      <c r="K6" s="262">
        <v>100.8281731107933</v>
      </c>
      <c r="L6" s="262">
        <v>101.18917932277792</v>
      </c>
      <c r="M6" s="262">
        <v>100.27596380773133</v>
      </c>
      <c r="N6" s="262">
        <v>100.29054184792274</v>
      </c>
      <c r="O6" s="262">
        <v>99.284442380096664</v>
      </c>
      <c r="P6" s="262">
        <v>100.92678808516121</v>
      </c>
      <c r="Q6" s="262">
        <v>100.15862374083829</v>
      </c>
      <c r="R6" s="2580"/>
    </row>
    <row r="7" spans="1:18">
      <c r="A7" s="2553">
        <v>43252</v>
      </c>
      <c r="B7" s="262">
        <v>100.41840705069299</v>
      </c>
      <c r="C7" s="262">
        <v>101.16479894496203</v>
      </c>
      <c r="D7" s="262">
        <v>101.21331403463674</v>
      </c>
      <c r="E7" s="262">
        <v>100.77026530371056</v>
      </c>
      <c r="F7" s="262">
        <v>100.19143701095601</v>
      </c>
      <c r="G7" s="262">
        <v>100.19433452344471</v>
      </c>
      <c r="H7" s="262">
        <v>101.11095506283812</v>
      </c>
      <c r="I7" s="262">
        <v>100.70027885548876</v>
      </c>
      <c r="J7" s="262">
        <v>99.749311643187696</v>
      </c>
      <c r="K7" s="262">
        <v>100.96244023860886</v>
      </c>
      <c r="L7" s="262">
        <v>101.26399692426621</v>
      </c>
      <c r="M7" s="262">
        <v>100.36893453447028</v>
      </c>
      <c r="N7" s="262">
        <v>100.55729612981709</v>
      </c>
      <c r="O7" s="262">
        <v>99.629570988898735</v>
      </c>
      <c r="P7" s="262">
        <v>101.23514524628024</v>
      </c>
      <c r="Q7" s="262">
        <v>100.30346521956459</v>
      </c>
      <c r="R7" s="2580"/>
    </row>
    <row r="8" spans="1:18">
      <c r="A8" s="2553">
        <v>43282</v>
      </c>
      <c r="B8" s="262">
        <v>100.4558571406296</v>
      </c>
      <c r="C8" s="262">
        <v>101.27833545377995</v>
      </c>
      <c r="D8" s="262">
        <v>101.26050262582497</v>
      </c>
      <c r="E8" s="262">
        <v>100.9547578794952</v>
      </c>
      <c r="F8" s="262">
        <v>100.32455009157833</v>
      </c>
      <c r="G8" s="262">
        <v>100.30066736136204</v>
      </c>
      <c r="H8" s="262">
        <v>101.18453767750486</v>
      </c>
      <c r="I8" s="262">
        <v>100.77520062846219</v>
      </c>
      <c r="J8" s="262">
        <v>99.923697882406728</v>
      </c>
      <c r="K8" s="262">
        <v>101.07110280066314</v>
      </c>
      <c r="L8" s="262">
        <v>101.28690020949691</v>
      </c>
      <c r="M8" s="262">
        <v>100.48724542457393</v>
      </c>
      <c r="N8" s="262">
        <v>100.79373601675216</v>
      </c>
      <c r="O8" s="262">
        <v>100.00012600484597</v>
      </c>
      <c r="P8" s="262">
        <v>101.44888576509706</v>
      </c>
      <c r="Q8" s="262">
        <v>100.45083466153554</v>
      </c>
      <c r="R8" s="2580"/>
    </row>
    <row r="9" spans="1:18">
      <c r="A9" s="2553">
        <v>43313</v>
      </c>
      <c r="B9" s="262">
        <v>100.52409290564519</v>
      </c>
      <c r="C9" s="262">
        <v>101.32898299997923</v>
      </c>
      <c r="D9" s="262">
        <v>101.26283973001992</v>
      </c>
      <c r="E9" s="262">
        <v>101.13738790551761</v>
      </c>
      <c r="F9" s="262">
        <v>100.45331072625807</v>
      </c>
      <c r="G9" s="262">
        <v>100.36782834214102</v>
      </c>
      <c r="H9" s="262">
        <v>101.17503882717703</v>
      </c>
      <c r="I9" s="262">
        <v>100.84207338650623</v>
      </c>
      <c r="J9" s="262">
        <v>100.16248113404578</v>
      </c>
      <c r="K9" s="262">
        <v>101.17147026242483</v>
      </c>
      <c r="L9" s="262">
        <v>101.27089937888741</v>
      </c>
      <c r="M9" s="262">
        <v>100.62095476651972</v>
      </c>
      <c r="N9" s="262">
        <v>100.98976033711016</v>
      </c>
      <c r="O9" s="262">
        <v>100.36634825142154</v>
      </c>
      <c r="P9" s="262">
        <v>101.57009700282983</v>
      </c>
      <c r="Q9" s="262">
        <v>100.62089519665</v>
      </c>
      <c r="R9" s="2580"/>
    </row>
    <row r="10" spans="1:18">
      <c r="A10" s="2553">
        <v>43344</v>
      </c>
      <c r="B10" s="262">
        <v>100.61799424948583</v>
      </c>
      <c r="C10" s="262">
        <v>101.32929175677319</v>
      </c>
      <c r="D10" s="262">
        <v>101.23495685854796</v>
      </c>
      <c r="E10" s="262">
        <v>101.28743652502789</v>
      </c>
      <c r="F10" s="262">
        <v>100.57720211445115</v>
      </c>
      <c r="G10" s="262">
        <v>100.44039549829408</v>
      </c>
      <c r="H10" s="262">
        <v>101.10728378325079</v>
      </c>
      <c r="I10" s="262">
        <v>100.90303695480799</v>
      </c>
      <c r="J10" s="262">
        <v>100.46881372519343</v>
      </c>
      <c r="K10" s="262">
        <v>101.25746947670051</v>
      </c>
      <c r="L10" s="262">
        <v>101.210857573339</v>
      </c>
      <c r="M10" s="262">
        <v>100.76171884810601</v>
      </c>
      <c r="N10" s="262">
        <v>101.15944724394437</v>
      </c>
      <c r="O10" s="262">
        <v>100.69583044620488</v>
      </c>
      <c r="P10" s="262">
        <v>101.60163047154141</v>
      </c>
      <c r="Q10" s="262">
        <v>100.81158365211793</v>
      </c>
      <c r="R10" s="2580"/>
    </row>
    <row r="11" spans="1:18">
      <c r="A11" s="2553">
        <v>43374</v>
      </c>
      <c r="B11" s="262">
        <v>100.77185545979067</v>
      </c>
      <c r="C11" s="262">
        <v>101.33816746505828</v>
      </c>
      <c r="D11" s="262">
        <v>101.24373693890946</v>
      </c>
      <c r="E11" s="262">
        <v>101.40456414448835</v>
      </c>
      <c r="F11" s="262">
        <v>100.75675354605931</v>
      </c>
      <c r="G11" s="262">
        <v>100.58059036532481</v>
      </c>
      <c r="H11" s="262">
        <v>101.04126147459455</v>
      </c>
      <c r="I11" s="262">
        <v>101.00221039108091</v>
      </c>
      <c r="J11" s="262">
        <v>100.83192547108455</v>
      </c>
      <c r="K11" s="262">
        <v>101.29532002922355</v>
      </c>
      <c r="L11" s="262">
        <v>101.1208021672647</v>
      </c>
      <c r="M11" s="262">
        <v>100.89700268381605</v>
      </c>
      <c r="N11" s="262">
        <v>101.3377582351261</v>
      </c>
      <c r="O11" s="262">
        <v>100.97879413403959</v>
      </c>
      <c r="P11" s="262">
        <v>101.58581309385815</v>
      </c>
      <c r="Q11" s="262">
        <v>101.01184467928204</v>
      </c>
      <c r="R11" s="2580"/>
    </row>
    <row r="12" spans="1:18">
      <c r="A12" s="2553">
        <v>43405</v>
      </c>
      <c r="B12" s="262">
        <v>100.81288910901596</v>
      </c>
      <c r="C12" s="262">
        <v>101.25041817742039</v>
      </c>
      <c r="D12" s="262">
        <v>101.196825186033</v>
      </c>
      <c r="E12" s="262">
        <v>101.39271626353</v>
      </c>
      <c r="F12" s="262">
        <v>100.88513106910182</v>
      </c>
      <c r="G12" s="262">
        <v>100.6530469018971</v>
      </c>
      <c r="H12" s="262">
        <v>100.89545312947224</v>
      </c>
      <c r="I12" s="262">
        <v>101.00327367798261</v>
      </c>
      <c r="J12" s="262">
        <v>101.15527040818837</v>
      </c>
      <c r="K12" s="262">
        <v>101.25488249659894</v>
      </c>
      <c r="L12" s="262">
        <v>101.01270288287481</v>
      </c>
      <c r="M12" s="262">
        <v>101.01702471104578</v>
      </c>
      <c r="N12" s="262">
        <v>101.49475998611442</v>
      </c>
      <c r="O12" s="262">
        <v>101.18872795432155</v>
      </c>
      <c r="P12" s="262">
        <v>101.55435930085801</v>
      </c>
      <c r="Q12" s="262">
        <v>101.16715906979027</v>
      </c>
      <c r="R12" s="2580"/>
    </row>
    <row r="13" spans="1:18">
      <c r="A13" s="2553">
        <v>43435</v>
      </c>
      <c r="B13" s="262">
        <v>100.7084077525187</v>
      </c>
      <c r="C13" s="262">
        <v>101.06240455195859</v>
      </c>
      <c r="D13" s="262">
        <v>101.09126546528937</v>
      </c>
      <c r="E13" s="262">
        <v>101.26665821562536</v>
      </c>
      <c r="F13" s="262">
        <v>100.93981361103508</v>
      </c>
      <c r="G13" s="262">
        <v>100.65827052223756</v>
      </c>
      <c r="H13" s="262">
        <v>100.68746741217097</v>
      </c>
      <c r="I13" s="262">
        <v>100.88963741521916</v>
      </c>
      <c r="J13" s="262">
        <v>101.36984441828619</v>
      </c>
      <c r="K13" s="262">
        <v>101.18101726314082</v>
      </c>
      <c r="L13" s="262">
        <v>100.9097123858871</v>
      </c>
      <c r="M13" s="262">
        <v>101.13745882917144</v>
      </c>
      <c r="N13" s="262">
        <v>101.62673475448163</v>
      </c>
      <c r="O13" s="262">
        <v>101.31658379249605</v>
      </c>
      <c r="P13" s="262">
        <v>101.51380042535838</v>
      </c>
      <c r="Q13" s="262">
        <v>101.25894681146029</v>
      </c>
      <c r="R13" s="2580"/>
    </row>
    <row r="14" spans="1:18">
      <c r="A14" s="2553">
        <v>43466</v>
      </c>
      <c r="B14" s="262">
        <v>100.59134085324779</v>
      </c>
      <c r="C14" s="262">
        <v>100.8469097916837</v>
      </c>
      <c r="D14" s="262">
        <v>101.01922965899955</v>
      </c>
      <c r="E14" s="262">
        <v>101.09538086385275</v>
      </c>
      <c r="F14" s="262">
        <v>100.95918845454403</v>
      </c>
      <c r="G14" s="262">
        <v>100.72394779794264</v>
      </c>
      <c r="H14" s="262">
        <v>100.48747977358883</v>
      </c>
      <c r="I14" s="262">
        <v>100.76569345440976</v>
      </c>
      <c r="J14" s="262">
        <v>101.50639421693418</v>
      </c>
      <c r="K14" s="262">
        <v>101.1220353467581</v>
      </c>
      <c r="L14" s="262">
        <v>100.84051616746349</v>
      </c>
      <c r="M14" s="262">
        <v>101.25328512236042</v>
      </c>
      <c r="N14" s="262">
        <v>101.74756268994433</v>
      </c>
      <c r="O14" s="262">
        <v>101.40770313881481</v>
      </c>
      <c r="P14" s="262">
        <v>101.46231377350851</v>
      </c>
      <c r="Q14" s="262">
        <v>101.31908608885352</v>
      </c>
      <c r="R14" s="2580"/>
    </row>
    <row r="15" spans="1:18">
      <c r="A15" s="2553">
        <v>43497</v>
      </c>
      <c r="B15" s="262">
        <v>100.54546220044648</v>
      </c>
      <c r="C15" s="262">
        <v>100.65821757201184</v>
      </c>
      <c r="D15" s="262">
        <v>101.01964492210526</v>
      </c>
      <c r="E15" s="262">
        <v>100.92120782369634</v>
      </c>
      <c r="F15" s="262">
        <v>101.00475060148378</v>
      </c>
      <c r="G15" s="262">
        <v>100.85943062811471</v>
      </c>
      <c r="H15" s="262">
        <v>100.34448371695161</v>
      </c>
      <c r="I15" s="262">
        <v>100.6950966202549</v>
      </c>
      <c r="J15" s="262">
        <v>101.60393907870271</v>
      </c>
      <c r="K15" s="262">
        <v>101.12422398538506</v>
      </c>
      <c r="L15" s="262">
        <v>100.82606671168151</v>
      </c>
      <c r="M15" s="262">
        <v>101.33517663309529</v>
      </c>
      <c r="N15" s="262">
        <v>101.8549732049359</v>
      </c>
      <c r="O15" s="262">
        <v>101.50676155715618</v>
      </c>
      <c r="P15" s="262">
        <v>101.39836214429234</v>
      </c>
      <c r="Q15" s="262">
        <v>101.37935418987576</v>
      </c>
    </row>
    <row r="16" spans="1:18">
      <c r="A16" s="2553">
        <v>43525</v>
      </c>
      <c r="B16" s="262">
        <v>100.61183023581894</v>
      </c>
      <c r="C16" s="262">
        <v>100.49810268470488</v>
      </c>
      <c r="D16" s="262">
        <v>101.09805820851594</v>
      </c>
      <c r="E16" s="262">
        <v>100.79781828580941</v>
      </c>
      <c r="F16" s="262">
        <v>101.10168833511574</v>
      </c>
      <c r="G16" s="262">
        <v>101.03712014464008</v>
      </c>
      <c r="H16" s="262">
        <v>100.27672062053507</v>
      </c>
      <c r="I16" s="262">
        <v>100.70222527981308</v>
      </c>
      <c r="J16" s="262">
        <v>101.69836926410071</v>
      </c>
      <c r="K16" s="262">
        <v>101.18167742638813</v>
      </c>
      <c r="L16" s="262">
        <v>100.8618424378126</v>
      </c>
      <c r="M16" s="262">
        <v>101.39132603640677</v>
      </c>
      <c r="N16" s="262">
        <v>101.93492792788973</v>
      </c>
      <c r="O16" s="262">
        <v>101.61739322288507</v>
      </c>
      <c r="P16" s="262">
        <v>101.30872249553242</v>
      </c>
      <c r="Q16" s="262">
        <v>101.45490681842489</v>
      </c>
    </row>
    <row r="17" spans="1:17">
      <c r="A17" s="2553">
        <v>43556</v>
      </c>
      <c r="B17" s="262">
        <v>100.89427443153123</v>
      </c>
      <c r="C17" s="262">
        <v>100.43229222896127</v>
      </c>
      <c r="D17" s="262">
        <v>101.30160040311536</v>
      </c>
      <c r="E17" s="262">
        <v>100.79479549205352</v>
      </c>
      <c r="F17" s="262">
        <v>101.31441257920062</v>
      </c>
      <c r="G17" s="262">
        <v>101.29517314027403</v>
      </c>
      <c r="H17" s="262">
        <v>100.34661537165316</v>
      </c>
      <c r="I17" s="262">
        <v>100.86742512804442</v>
      </c>
      <c r="J17" s="262">
        <v>101.81454707773011</v>
      </c>
      <c r="K17" s="262">
        <v>101.312632570471</v>
      </c>
      <c r="L17" s="262">
        <v>100.94033813173237</v>
      </c>
      <c r="M17" s="262">
        <v>101.42418604242933</v>
      </c>
      <c r="N17" s="262">
        <v>102.01114674134176</v>
      </c>
      <c r="O17" s="262">
        <v>101.70469219576661</v>
      </c>
      <c r="P17" s="262">
        <v>101.18237403274601</v>
      </c>
      <c r="Q17" s="262">
        <v>101.56047957606245</v>
      </c>
    </row>
    <row r="18" spans="1:17">
      <c r="A18" s="2553">
        <v>43586</v>
      </c>
      <c r="B18" s="262">
        <v>101.33817421368333</v>
      </c>
      <c r="C18" s="262">
        <v>100.3606244381303</v>
      </c>
      <c r="D18" s="262">
        <v>101.50350410143125</v>
      </c>
      <c r="E18" s="262">
        <v>100.83807647289309</v>
      </c>
      <c r="F18" s="262">
        <v>101.50953126882764</v>
      </c>
      <c r="G18" s="262">
        <v>101.55096653930478</v>
      </c>
      <c r="H18" s="262">
        <v>100.47829137659394</v>
      </c>
      <c r="I18" s="262">
        <v>101.10993919381394</v>
      </c>
      <c r="J18" s="262">
        <v>101.96543830231633</v>
      </c>
      <c r="K18" s="262">
        <v>101.48386943078297</v>
      </c>
      <c r="L18" s="262">
        <v>101.03852176690407</v>
      </c>
      <c r="M18" s="262">
        <v>101.47302425849985</v>
      </c>
      <c r="N18" s="262">
        <v>102.04375999825575</v>
      </c>
      <c r="O18" s="262">
        <v>101.77013194141885</v>
      </c>
      <c r="P18" s="262">
        <v>101.03377364059408</v>
      </c>
      <c r="Q18" s="262">
        <v>101.69265296198219</v>
      </c>
    </row>
    <row r="19" spans="1:17">
      <c r="A19" s="2553">
        <v>43617</v>
      </c>
      <c r="B19" s="262">
        <v>101.75525192004164</v>
      </c>
      <c r="C19" s="262">
        <v>100.21342001444636</v>
      </c>
      <c r="D19" s="262">
        <v>101.61242451781267</v>
      </c>
      <c r="E19" s="262">
        <v>100.85514701600214</v>
      </c>
      <c r="F19" s="262">
        <v>101.56096985073557</v>
      </c>
      <c r="G19" s="262">
        <v>101.69845272224765</v>
      </c>
      <c r="H19" s="262">
        <v>100.53021036847248</v>
      </c>
      <c r="I19" s="262">
        <v>101.29681912302746</v>
      </c>
      <c r="J19" s="262">
        <v>102.10514620289071</v>
      </c>
      <c r="K19" s="262">
        <v>101.62868884721429</v>
      </c>
      <c r="L19" s="262">
        <v>101.12474035259218</v>
      </c>
      <c r="M19" s="262">
        <v>101.55949930389487</v>
      </c>
      <c r="N19" s="262">
        <v>101.99758907466671</v>
      </c>
      <c r="O19" s="262">
        <v>101.81746414474627</v>
      </c>
      <c r="P19" s="262">
        <v>100.84330423519125</v>
      </c>
      <c r="Q19" s="262">
        <v>101.8102158653484</v>
      </c>
    </row>
    <row r="20" spans="1:17">
      <c r="A20" s="2553">
        <v>43647</v>
      </c>
      <c r="B20" s="262">
        <v>101.89243127571737</v>
      </c>
      <c r="C20" s="262">
        <v>99.916188471448734</v>
      </c>
      <c r="D20" s="262">
        <v>101.46796439086913</v>
      </c>
      <c r="E20" s="262">
        <v>100.69296643493935</v>
      </c>
      <c r="F20" s="262">
        <v>101.33421319835759</v>
      </c>
      <c r="G20" s="262">
        <v>101.54918612181002</v>
      </c>
      <c r="H20" s="262">
        <v>100.39896819669647</v>
      </c>
      <c r="I20" s="262">
        <v>101.24443743356001</v>
      </c>
      <c r="J20" s="262">
        <v>102.21092687348035</v>
      </c>
      <c r="K20" s="262">
        <v>101.68769498112196</v>
      </c>
      <c r="L20" s="262">
        <v>101.16573614286574</v>
      </c>
      <c r="M20" s="262">
        <v>101.63738895585266</v>
      </c>
      <c r="N20" s="262">
        <v>101.87650324735888</v>
      </c>
      <c r="O20" s="262">
        <v>101.8543982121962</v>
      </c>
      <c r="P20" s="262">
        <v>100.65942115930653</v>
      </c>
      <c r="Q20" s="262">
        <v>101.88133696848908</v>
      </c>
    </row>
    <row r="21" spans="1:17">
      <c r="A21" s="2553">
        <v>43678</v>
      </c>
      <c r="B21" s="262">
        <v>101.79604700152028</v>
      </c>
      <c r="C21" s="262">
        <v>99.63281297397991</v>
      </c>
      <c r="D21" s="262">
        <v>101.16451205842964</v>
      </c>
      <c r="E21" s="262">
        <v>100.4295769722424</v>
      </c>
      <c r="F21" s="262">
        <v>100.9899336038949</v>
      </c>
      <c r="G21" s="262">
        <v>101.24099749370789</v>
      </c>
      <c r="H21" s="262">
        <v>100.18870703169789</v>
      </c>
      <c r="I21" s="262">
        <v>101.04455590485672</v>
      </c>
      <c r="J21" s="262">
        <v>102.26645782217241</v>
      </c>
      <c r="K21" s="262">
        <v>101.61479024026484</v>
      </c>
      <c r="L21" s="262">
        <v>101.13848944456187</v>
      </c>
      <c r="M21" s="262">
        <v>101.63030187334193</v>
      </c>
      <c r="N21" s="262">
        <v>101.68589522307687</v>
      </c>
      <c r="O21" s="262">
        <v>101.87095568590047</v>
      </c>
      <c r="P21" s="262">
        <v>100.48645034653039</v>
      </c>
      <c r="Q21" s="262">
        <v>101.87867000102634</v>
      </c>
    </row>
    <row r="22" spans="1:17">
      <c r="A22" s="2553">
        <v>43709</v>
      </c>
      <c r="B22" s="262">
        <v>101.50857866083196</v>
      </c>
      <c r="C22" s="262">
        <v>99.47009477947573</v>
      </c>
      <c r="D22" s="262">
        <v>100.80973068007579</v>
      </c>
      <c r="E22" s="262">
        <v>100.14538758776587</v>
      </c>
      <c r="F22" s="262">
        <v>100.63306056658806</v>
      </c>
      <c r="G22" s="262">
        <v>100.8786380119823</v>
      </c>
      <c r="H22" s="262">
        <v>99.97518886652955</v>
      </c>
      <c r="I22" s="262">
        <v>100.77152953166224</v>
      </c>
      <c r="J22" s="262">
        <v>102.25481003949014</v>
      </c>
      <c r="K22" s="262">
        <v>101.47200691426185</v>
      </c>
      <c r="L22" s="262">
        <v>101.04449214745871</v>
      </c>
      <c r="M22" s="262">
        <v>101.48681522158176</v>
      </c>
      <c r="N22" s="262">
        <v>101.49131146627407</v>
      </c>
      <c r="O22" s="262">
        <v>101.86660114227732</v>
      </c>
      <c r="P22" s="262">
        <v>100.32513863532992</v>
      </c>
      <c r="Q22" s="262">
        <v>101.80809427118176</v>
      </c>
    </row>
    <row r="23" spans="1:17">
      <c r="A23" s="2553">
        <v>43739</v>
      </c>
      <c r="B23" s="262">
        <v>101.00469646422852</v>
      </c>
      <c r="C23" s="262">
        <v>99.30874263999992</v>
      </c>
      <c r="D23" s="262">
        <v>100.39484568234282</v>
      </c>
      <c r="E23" s="262">
        <v>99.769766616924926</v>
      </c>
      <c r="F23" s="262">
        <v>100.24828837003594</v>
      </c>
      <c r="G23" s="262">
        <v>100.47781042079849</v>
      </c>
      <c r="H23" s="262">
        <v>99.724876546909684</v>
      </c>
      <c r="I23" s="262">
        <v>100.37903633529841</v>
      </c>
      <c r="J23" s="262">
        <v>102.17359440579466</v>
      </c>
      <c r="K23" s="262">
        <v>101.27095014984511</v>
      </c>
      <c r="L23" s="262">
        <v>100.8762482504021</v>
      </c>
      <c r="M23" s="262">
        <v>101.16193443497755</v>
      </c>
      <c r="N23" s="262">
        <v>101.30988478812678</v>
      </c>
      <c r="O23" s="262">
        <v>101.7830049630593</v>
      </c>
      <c r="P23" s="262">
        <v>100.1493267009925</v>
      </c>
      <c r="Q23" s="262">
        <v>101.66501315891031</v>
      </c>
    </row>
    <row r="24" spans="1:17">
      <c r="A24" s="2553">
        <v>43770</v>
      </c>
      <c r="B24" s="262">
        <v>100.35728229080016</v>
      </c>
      <c r="C24" s="262">
        <v>99.120752421171673</v>
      </c>
      <c r="D24" s="262">
        <v>99.975121085917237</v>
      </c>
      <c r="E24" s="262">
        <v>99.355096162377535</v>
      </c>
      <c r="F24" s="262">
        <v>99.887356122344968</v>
      </c>
      <c r="G24" s="262">
        <v>100.07012733905341</v>
      </c>
      <c r="H24" s="262">
        <v>99.474992738523298</v>
      </c>
      <c r="I24" s="262">
        <v>99.909645719553225</v>
      </c>
      <c r="J24" s="262">
        <v>102.00641286051221</v>
      </c>
      <c r="K24" s="262">
        <v>101.02105238955326</v>
      </c>
      <c r="L24" s="262">
        <v>100.6524210759201</v>
      </c>
      <c r="M24" s="262">
        <v>100.73651058111294</v>
      </c>
      <c r="N24" s="262">
        <v>101.12721100932538</v>
      </c>
      <c r="O24" s="262">
        <v>101.57782039628582</v>
      </c>
      <c r="P24" s="262">
        <v>99.946478941407065</v>
      </c>
      <c r="Q24" s="262">
        <v>101.44964408786029</v>
      </c>
    </row>
    <row r="25" spans="1:17">
      <c r="A25" s="2553">
        <v>43800</v>
      </c>
      <c r="B25" s="262">
        <v>99.578522709938298</v>
      </c>
      <c r="C25" s="262">
        <v>98.855593896054927</v>
      </c>
      <c r="D25" s="262">
        <v>99.553123764244475</v>
      </c>
      <c r="E25" s="262">
        <v>98.933813962156478</v>
      </c>
      <c r="F25" s="262">
        <v>99.523441365515467</v>
      </c>
      <c r="G25" s="262">
        <v>99.62847733080045</v>
      </c>
      <c r="H25" s="262">
        <v>99.188446836961745</v>
      </c>
      <c r="I25" s="262">
        <v>99.357519577297381</v>
      </c>
      <c r="J25" s="262">
        <v>101.7122442087518</v>
      </c>
      <c r="K25" s="262">
        <v>100.69212658885141</v>
      </c>
      <c r="L25" s="262">
        <v>100.37924408552642</v>
      </c>
      <c r="M25" s="262">
        <v>100.25322434809196</v>
      </c>
      <c r="N25" s="262">
        <v>100.89437039753594</v>
      </c>
      <c r="O25" s="262">
        <v>101.24461056391873</v>
      </c>
      <c r="P25" s="262">
        <v>99.68354882785404</v>
      </c>
      <c r="Q25" s="262">
        <v>101.13694261356972</v>
      </c>
    </row>
    <row r="26" spans="1:17">
      <c r="A26" s="2553">
        <v>43831</v>
      </c>
      <c r="B26" s="262">
        <v>98.625871250744552</v>
      </c>
      <c r="C26" s="262">
        <v>98.462004005401084</v>
      </c>
      <c r="D26" s="262">
        <v>99.057526096230589</v>
      </c>
      <c r="E26" s="262">
        <v>98.473730514354216</v>
      </c>
      <c r="F26" s="262">
        <v>99.110114728685375</v>
      </c>
      <c r="G26" s="262">
        <v>99.113802816798398</v>
      </c>
      <c r="H26" s="262">
        <v>98.786427722540225</v>
      </c>
      <c r="I26" s="262">
        <v>98.6751600075185</v>
      </c>
      <c r="J26" s="262">
        <v>101.18767922820994</v>
      </c>
      <c r="K26" s="262">
        <v>100.21261018290741</v>
      </c>
      <c r="L26" s="262">
        <v>100.02241647673178</v>
      </c>
      <c r="M26" s="262">
        <v>99.693897297889009</v>
      </c>
      <c r="N26" s="262">
        <v>100.55826968152245</v>
      </c>
      <c r="O26" s="262">
        <v>100.79798864914265</v>
      </c>
      <c r="P26" s="262">
        <v>99.316137296467886</v>
      </c>
      <c r="Q26" s="262">
        <v>100.65376057404434</v>
      </c>
    </row>
    <row r="27" spans="1:17">
      <c r="A27" s="2553">
        <v>43862</v>
      </c>
      <c r="B27" s="262">
        <v>97.549908372034409</v>
      </c>
      <c r="C27" s="262">
        <v>97.968544685978785</v>
      </c>
      <c r="D27" s="262">
        <v>98.420984514293508</v>
      </c>
      <c r="E27" s="262">
        <v>97.952136139650307</v>
      </c>
      <c r="F27" s="262">
        <v>98.642251866411073</v>
      </c>
      <c r="G27" s="262">
        <v>98.529602813365543</v>
      </c>
      <c r="H27" s="262">
        <v>98.295596985254235</v>
      </c>
      <c r="I27" s="262">
        <v>97.882900832230007</v>
      </c>
      <c r="J27" s="262">
        <v>100.44156194061421</v>
      </c>
      <c r="K27" s="262">
        <v>99.553693038984093</v>
      </c>
      <c r="L27" s="262">
        <v>99.559207039997517</v>
      </c>
      <c r="M27" s="262">
        <v>99.057724500721164</v>
      </c>
      <c r="N27" s="262">
        <v>100.07502227599039</v>
      </c>
      <c r="O27" s="262">
        <v>100.27266491809139</v>
      </c>
      <c r="P27" s="262">
        <v>98.822835511424927</v>
      </c>
      <c r="Q27" s="262">
        <v>99.994186157856618</v>
      </c>
    </row>
    <row r="28" spans="1:17">
      <c r="A28" s="2553">
        <v>43891</v>
      </c>
      <c r="B28" s="262">
        <v>96.414121938943538</v>
      </c>
      <c r="C28" s="262">
        <v>97.413086579786494</v>
      </c>
      <c r="D28" s="262">
        <v>97.589408256699471</v>
      </c>
      <c r="E28" s="262">
        <v>97.359768977780035</v>
      </c>
      <c r="F28" s="262">
        <v>98.103930501564591</v>
      </c>
      <c r="G28" s="262">
        <v>97.904511029800574</v>
      </c>
      <c r="H28" s="262">
        <v>97.741848075817302</v>
      </c>
      <c r="I28" s="262">
        <v>97.012717156267911</v>
      </c>
      <c r="J28" s="262">
        <v>99.474469701245724</v>
      </c>
      <c r="K28" s="262">
        <v>98.746127339020958</v>
      </c>
      <c r="L28" s="262">
        <v>98.995347722644695</v>
      </c>
      <c r="M28" s="262">
        <v>98.336393179275333</v>
      </c>
      <c r="N28" s="262">
        <v>99.468928746644352</v>
      </c>
      <c r="O28" s="262">
        <v>99.686471972596763</v>
      </c>
      <c r="P28" s="262">
        <v>98.214641587199338</v>
      </c>
      <c r="Q28" s="262">
        <v>99.167745853739859</v>
      </c>
    </row>
    <row r="29" spans="1:17">
      <c r="A29" s="2553">
        <v>43922</v>
      </c>
      <c r="B29" s="262">
        <v>95.389194261687578</v>
      </c>
      <c r="C29" s="262">
        <v>96.87177560264513</v>
      </c>
      <c r="D29" s="262">
        <v>96.701388031545306</v>
      </c>
      <c r="E29" s="262">
        <v>96.789509589411466</v>
      </c>
      <c r="F29" s="262">
        <v>97.549527065457497</v>
      </c>
      <c r="G29" s="262">
        <v>97.314657988318032</v>
      </c>
      <c r="H29" s="262">
        <v>97.166024519680406</v>
      </c>
      <c r="I29" s="262">
        <v>96.193659127430763</v>
      </c>
      <c r="J29" s="262">
        <v>98.390734147460151</v>
      </c>
      <c r="K29" s="262">
        <v>97.842472284181625</v>
      </c>
      <c r="L29" s="262">
        <v>98.370535900411454</v>
      </c>
      <c r="M29" s="262">
        <v>97.621697266779975</v>
      </c>
      <c r="N29" s="262">
        <v>98.806590108395156</v>
      </c>
      <c r="O29" s="262">
        <v>99.087888184799851</v>
      </c>
      <c r="P29" s="262">
        <v>97.560966114330157</v>
      </c>
      <c r="Q29" s="262">
        <v>98.253201307003863</v>
      </c>
    </row>
    <row r="30" spans="1:17">
      <c r="A30" s="2553">
        <v>43952</v>
      </c>
      <c r="B30" s="262">
        <v>94.832392734235839</v>
      </c>
      <c r="C30" s="262">
        <v>96.529738609479523</v>
      </c>
      <c r="D30" s="262">
        <v>95.983833162706546</v>
      </c>
      <c r="E30" s="262">
        <v>96.419269235908402</v>
      </c>
      <c r="F30" s="262">
        <v>97.144261727786244</v>
      </c>
      <c r="G30" s="262">
        <v>96.89809600005222</v>
      </c>
      <c r="H30" s="262">
        <v>96.735611480595466</v>
      </c>
      <c r="I30" s="262">
        <v>95.693987265394981</v>
      </c>
      <c r="J30" s="262">
        <v>97.400492000629882</v>
      </c>
      <c r="K30" s="262">
        <v>97.093965093737651</v>
      </c>
      <c r="L30" s="262">
        <v>97.758685145632498</v>
      </c>
      <c r="M30" s="262">
        <v>97.004733494719133</v>
      </c>
      <c r="N30" s="262">
        <v>98.153489430294982</v>
      </c>
      <c r="O30" s="262">
        <v>98.571195446845437</v>
      </c>
      <c r="P30" s="262">
        <v>96.970163603137891</v>
      </c>
      <c r="Q30" s="262">
        <v>97.432399820348991</v>
      </c>
    </row>
    <row r="31" spans="1:17">
      <c r="A31" s="2553">
        <v>43983</v>
      </c>
      <c r="B31" s="262">
        <v>94.906863043571718</v>
      </c>
      <c r="C31" s="262">
        <v>96.500322537198201</v>
      </c>
      <c r="D31" s="262">
        <v>95.625682365836141</v>
      </c>
      <c r="E31" s="262">
        <v>96.346754365218132</v>
      </c>
      <c r="F31" s="262">
        <v>96.978075484626572</v>
      </c>
      <c r="G31" s="262">
        <v>96.72930353749517</v>
      </c>
      <c r="H31" s="262">
        <v>96.576968511680178</v>
      </c>
      <c r="I31" s="262">
        <v>95.656204858871291</v>
      </c>
      <c r="J31" s="262">
        <v>96.687848121952541</v>
      </c>
      <c r="K31" s="262">
        <v>96.638461858058349</v>
      </c>
      <c r="L31" s="262">
        <v>97.253634634768204</v>
      </c>
      <c r="M31" s="262">
        <v>96.581245423907234</v>
      </c>
      <c r="N31" s="262">
        <v>97.593881982580939</v>
      </c>
      <c r="O31" s="262">
        <v>98.169893952227355</v>
      </c>
      <c r="P31" s="262">
        <v>96.54911098620488</v>
      </c>
      <c r="Q31" s="262">
        <v>96.849154269330569</v>
      </c>
    </row>
    <row r="32" spans="1:17">
      <c r="A32" s="2553">
        <v>44013</v>
      </c>
      <c r="B32" s="262">
        <v>95.44061994657082</v>
      </c>
      <c r="C32" s="262">
        <v>96.740775873448882</v>
      </c>
      <c r="D32" s="262">
        <v>95.662143909334176</v>
      </c>
      <c r="E32" s="262">
        <v>96.543663696778751</v>
      </c>
      <c r="F32" s="262">
        <v>97.02184949149806</v>
      </c>
      <c r="G32" s="262">
        <v>96.76094060872154</v>
      </c>
      <c r="H32" s="262">
        <v>96.689170871668651</v>
      </c>
      <c r="I32" s="262">
        <v>95.987805450154141</v>
      </c>
      <c r="J32" s="262">
        <v>96.333704354642506</v>
      </c>
      <c r="K32" s="262">
        <v>96.506927388600488</v>
      </c>
      <c r="L32" s="262">
        <v>96.908788835480991</v>
      </c>
      <c r="M32" s="262">
        <v>96.440070484759985</v>
      </c>
      <c r="N32" s="262">
        <v>97.180871317473006</v>
      </c>
      <c r="O32" s="262">
        <v>97.831645106796088</v>
      </c>
      <c r="P32" s="262">
        <v>96.345790101742864</v>
      </c>
      <c r="Q32" s="262">
        <v>96.562346378244243</v>
      </c>
    </row>
    <row r="33" spans="1:17">
      <c r="A33" s="2553">
        <v>44044</v>
      </c>
      <c r="B33" s="262">
        <v>96.245593591403974</v>
      </c>
      <c r="C33" s="262">
        <v>97.186730718020314</v>
      </c>
      <c r="D33" s="262">
        <v>96.028623702844527</v>
      </c>
      <c r="E33" s="262">
        <v>96.937382252026907</v>
      </c>
      <c r="F33" s="262">
        <v>97.228983175335074</v>
      </c>
      <c r="G33" s="262">
        <v>96.975958887972823</v>
      </c>
      <c r="H33" s="262">
        <v>97.03760952731642</v>
      </c>
      <c r="I33" s="262">
        <v>96.568247336116926</v>
      </c>
      <c r="J33" s="262">
        <v>96.301894160763993</v>
      </c>
      <c r="K33" s="262">
        <v>96.639111816119481</v>
      </c>
      <c r="L33" s="262">
        <v>96.753502182251111</v>
      </c>
      <c r="M33" s="262">
        <v>96.568009711215751</v>
      </c>
      <c r="N33" s="262">
        <v>96.923885315140765</v>
      </c>
      <c r="O33" s="262">
        <v>97.537705750398317</v>
      </c>
      <c r="P33" s="262">
        <v>96.357466236222308</v>
      </c>
      <c r="Q33" s="262">
        <v>96.543024014304947</v>
      </c>
    </row>
    <row r="34" spans="1:17">
      <c r="A34" s="2553">
        <v>44075</v>
      </c>
      <c r="B34" s="262">
        <v>97.255748565805689</v>
      </c>
      <c r="C34" s="262">
        <v>97.779343292122903</v>
      </c>
      <c r="D34" s="262">
        <v>96.640097715121641</v>
      </c>
      <c r="E34" s="262">
        <v>97.510848814852395</v>
      </c>
      <c r="F34" s="262">
        <v>97.56465209188562</v>
      </c>
      <c r="G34" s="262">
        <v>97.368659940642061</v>
      </c>
      <c r="H34" s="262">
        <v>97.609450199573857</v>
      </c>
      <c r="I34" s="262">
        <v>97.338577668798862</v>
      </c>
      <c r="J34" s="262">
        <v>96.520260831603977</v>
      </c>
      <c r="K34" s="262">
        <v>96.927308329138242</v>
      </c>
      <c r="L34" s="262">
        <v>96.765447741642845</v>
      </c>
      <c r="M34" s="262">
        <v>96.929913652238326</v>
      </c>
      <c r="N34" s="262">
        <v>96.802628042731413</v>
      </c>
      <c r="O34" s="262">
        <v>97.323741430546349</v>
      </c>
      <c r="P34" s="262">
        <v>96.546041177111647</v>
      </c>
      <c r="Q34" s="262">
        <v>96.72703667187848</v>
      </c>
    </row>
    <row r="35" spans="1:17">
      <c r="A35" s="2553">
        <v>44105</v>
      </c>
      <c r="B35" s="262">
        <v>98.291062917637376</v>
      </c>
      <c r="C35" s="262">
        <v>98.364414887011037</v>
      </c>
      <c r="D35" s="262">
        <v>97.332349483590519</v>
      </c>
      <c r="E35" s="262">
        <v>98.155497921886848</v>
      </c>
      <c r="F35" s="262">
        <v>97.983316543249316</v>
      </c>
      <c r="G35" s="262">
        <v>97.838937542729042</v>
      </c>
      <c r="H35" s="262">
        <v>98.288459548788879</v>
      </c>
      <c r="I35" s="262">
        <v>98.14186586053745</v>
      </c>
      <c r="J35" s="262">
        <v>96.873685873697838</v>
      </c>
      <c r="K35" s="262">
        <v>97.3243870242963</v>
      </c>
      <c r="L35" s="262">
        <v>96.907773321375672</v>
      </c>
      <c r="M35" s="262">
        <v>97.374524671500112</v>
      </c>
      <c r="N35" s="262">
        <v>96.795924074726827</v>
      </c>
      <c r="O35" s="262">
        <v>97.244366820174108</v>
      </c>
      <c r="P35" s="262">
        <v>96.853826101492615</v>
      </c>
      <c r="Q35" s="262">
        <v>97.034543863565133</v>
      </c>
    </row>
    <row r="36" spans="1:17">
      <c r="A36" s="2553">
        <v>44136</v>
      </c>
      <c r="B36" s="262">
        <v>99.262026254810024</v>
      </c>
      <c r="C36" s="262">
        <v>98.90282760035457</v>
      </c>
      <c r="D36" s="262">
        <v>98.02818461012042</v>
      </c>
      <c r="E36" s="262">
        <v>98.767170126460826</v>
      </c>
      <c r="F36" s="262">
        <v>98.438598121830594</v>
      </c>
      <c r="G36" s="262">
        <v>98.355358502518868</v>
      </c>
      <c r="H36" s="262">
        <v>98.994102349533236</v>
      </c>
      <c r="I36" s="262">
        <v>98.905536346050113</v>
      </c>
      <c r="J36" s="262">
        <v>97.262186137627737</v>
      </c>
      <c r="K36" s="262">
        <v>97.759078254990968</v>
      </c>
      <c r="L36" s="262">
        <v>97.134681164003567</v>
      </c>
      <c r="M36" s="262">
        <v>97.734866929390023</v>
      </c>
      <c r="N36" s="262">
        <v>96.89674979299744</v>
      </c>
      <c r="O36" s="262">
        <v>97.35298555988679</v>
      </c>
      <c r="P36" s="262">
        <v>97.210497644651838</v>
      </c>
      <c r="Q36" s="262">
        <v>97.38547317006379</v>
      </c>
    </row>
    <row r="37" spans="1:17">
      <c r="A37" s="2553">
        <v>44166</v>
      </c>
      <c r="B37" s="262">
        <v>100.16808887541626</v>
      </c>
      <c r="C37" s="262">
        <v>99.395461542659561</v>
      </c>
      <c r="D37" s="262">
        <v>98.702531812644921</v>
      </c>
      <c r="E37" s="262">
        <v>99.326695400514481</v>
      </c>
      <c r="F37" s="262">
        <v>98.896407808186112</v>
      </c>
      <c r="G37" s="262">
        <v>98.898021279698966</v>
      </c>
      <c r="H37" s="262">
        <v>99.700201043188841</v>
      </c>
      <c r="I37" s="262">
        <v>99.622483830675378</v>
      </c>
      <c r="J37" s="262">
        <v>97.69330983543864</v>
      </c>
      <c r="K37" s="262">
        <v>98.184113336965751</v>
      </c>
      <c r="L37" s="262">
        <v>97.415039445546739</v>
      </c>
      <c r="M37" s="262">
        <v>98.039088101917883</v>
      </c>
      <c r="N37" s="262">
        <v>97.098748515104489</v>
      </c>
      <c r="O37" s="262">
        <v>97.610588654259999</v>
      </c>
      <c r="P37" s="262">
        <v>97.597126722439995</v>
      </c>
      <c r="Q37" s="262">
        <v>97.768335476751432</v>
      </c>
    </row>
    <row r="38" spans="1:17">
      <c r="A38" s="2553">
        <v>44197</v>
      </c>
      <c r="B38" s="262">
        <v>100.96208791473902</v>
      </c>
      <c r="C38" s="262">
        <v>99.803264693330462</v>
      </c>
      <c r="D38" s="262">
        <v>99.277610650660264</v>
      </c>
      <c r="E38" s="262">
        <v>99.819739845872874</v>
      </c>
      <c r="F38" s="262">
        <v>99.335870191241824</v>
      </c>
      <c r="G38" s="262">
        <v>99.390677844818896</v>
      </c>
      <c r="H38" s="262">
        <v>100.34506733152405</v>
      </c>
      <c r="I38" s="262">
        <v>100.2458374273002</v>
      </c>
      <c r="J38" s="262">
        <v>98.133842528228115</v>
      </c>
      <c r="K38" s="262">
        <v>98.555457076701742</v>
      </c>
      <c r="L38" s="262">
        <v>97.722926863654834</v>
      </c>
      <c r="M38" s="262">
        <v>98.333208166423915</v>
      </c>
      <c r="N38" s="262">
        <v>97.388641177125038</v>
      </c>
      <c r="O38" s="262">
        <v>97.939170026067131</v>
      </c>
      <c r="P38" s="262">
        <v>98.019953587849102</v>
      </c>
      <c r="Q38" s="262">
        <v>98.152999719046051</v>
      </c>
    </row>
    <row r="39" spans="1:17">
      <c r="A39" s="2553">
        <v>44228</v>
      </c>
      <c r="B39" s="262">
        <v>101.52626226091435</v>
      </c>
      <c r="C39" s="262">
        <v>100.14059302105665</v>
      </c>
      <c r="D39" s="262">
        <v>99.745000591021522</v>
      </c>
      <c r="E39" s="262">
        <v>100.20305741393105</v>
      </c>
      <c r="F39" s="262">
        <v>99.706361828567267</v>
      </c>
      <c r="G39" s="262">
        <v>99.80650932754736</v>
      </c>
      <c r="H39" s="262">
        <v>100.8884763313922</v>
      </c>
      <c r="I39" s="262">
        <v>100.71548844440412</v>
      </c>
      <c r="J39" s="262">
        <v>98.504840086914086</v>
      </c>
      <c r="K39" s="262">
        <v>98.848819305789462</v>
      </c>
      <c r="L39" s="262">
        <v>98.031732088586267</v>
      </c>
      <c r="M39" s="262">
        <v>98.616597423245778</v>
      </c>
      <c r="N39" s="262">
        <v>97.737168196659425</v>
      </c>
      <c r="O39" s="262">
        <v>98.268045766690349</v>
      </c>
      <c r="P39" s="262">
        <v>98.479696223450077</v>
      </c>
      <c r="Q39" s="262">
        <v>98.488422756658963</v>
      </c>
    </row>
    <row r="40" spans="1:17">
      <c r="A40" s="2553">
        <v>44256</v>
      </c>
      <c r="B40" s="262">
        <v>101.86194456446728</v>
      </c>
      <c r="C40" s="262">
        <v>100.42753813127398</v>
      </c>
      <c r="D40" s="262">
        <v>100.12789780499759</v>
      </c>
      <c r="E40" s="262">
        <v>100.48295858737529</v>
      </c>
      <c r="F40" s="262">
        <v>99.988654767624752</v>
      </c>
      <c r="G40" s="262">
        <v>100.16405318815566</v>
      </c>
      <c r="H40" s="262">
        <v>101.30263873569726</v>
      </c>
      <c r="I40" s="262">
        <v>101.04018910774114</v>
      </c>
      <c r="J40" s="262">
        <v>98.814818117140518</v>
      </c>
      <c r="K40" s="262">
        <v>99.064499877754912</v>
      </c>
      <c r="L40" s="262">
        <v>98.325022172405426</v>
      </c>
      <c r="M40" s="262">
        <v>98.891761360975579</v>
      </c>
      <c r="N40" s="262">
        <v>98.13163705163285</v>
      </c>
      <c r="O40" s="262">
        <v>98.557579863047195</v>
      </c>
      <c r="P40" s="262">
        <v>98.952095020527764</v>
      </c>
      <c r="Q40" s="262">
        <v>98.774406938311202</v>
      </c>
    </row>
    <row r="41" spans="1:17">
      <c r="A41" s="2553">
        <v>44287</v>
      </c>
      <c r="B41" s="262">
        <v>101.95932994651329</v>
      </c>
      <c r="C41" s="262">
        <v>100.63130778225319</v>
      </c>
      <c r="D41" s="262">
        <v>100.42052995812095</v>
      </c>
      <c r="E41" s="262">
        <v>100.66869665945562</v>
      </c>
      <c r="F41" s="262">
        <v>100.15711855246056</v>
      </c>
      <c r="G41" s="262">
        <v>100.44018087510759</v>
      </c>
      <c r="H41" s="262">
        <v>101.56064727515276</v>
      </c>
      <c r="I41" s="262">
        <v>101.20532990612703</v>
      </c>
      <c r="J41" s="262">
        <v>99.075040414192586</v>
      </c>
      <c r="K41" s="262">
        <v>99.191978409553187</v>
      </c>
      <c r="L41" s="262">
        <v>98.593332197724763</v>
      </c>
      <c r="M41" s="262">
        <v>99.174626848670201</v>
      </c>
      <c r="N41" s="262">
        <v>98.512548365156675</v>
      </c>
      <c r="O41" s="262">
        <v>98.802018173100549</v>
      </c>
      <c r="P41" s="262">
        <v>99.41211971506722</v>
      </c>
      <c r="Q41" s="262">
        <v>99.010842130465406</v>
      </c>
    </row>
    <row r="42" spans="1:17">
      <c r="A42" s="2553">
        <v>44317</v>
      </c>
      <c r="B42" s="262">
        <v>101.83888420072569</v>
      </c>
      <c r="C42" s="262">
        <v>100.75093010246606</v>
      </c>
      <c r="D42" s="262">
        <v>100.58652618599463</v>
      </c>
      <c r="E42" s="262">
        <v>100.71650140503729</v>
      </c>
      <c r="F42" s="262">
        <v>100.22917675778224</v>
      </c>
      <c r="G42" s="262">
        <v>100.64553738222961</v>
      </c>
      <c r="H42" s="262">
        <v>101.66958397143857</v>
      </c>
      <c r="I42" s="262">
        <v>101.2137784042996</v>
      </c>
      <c r="J42" s="262">
        <v>99.282304656030846</v>
      </c>
      <c r="K42" s="262">
        <v>99.233108013064111</v>
      </c>
      <c r="L42" s="262">
        <v>98.8021331226672</v>
      </c>
      <c r="M42" s="262">
        <v>99.44524941696632</v>
      </c>
      <c r="N42" s="262">
        <v>98.807118603876731</v>
      </c>
      <c r="O42" s="262">
        <v>99.024253470502202</v>
      </c>
      <c r="P42" s="262">
        <v>99.819734818019242</v>
      </c>
      <c r="Q42" s="262">
        <v>99.188565845624453</v>
      </c>
    </row>
    <row r="43" spans="1:17">
      <c r="A43" s="2553">
        <v>44348</v>
      </c>
      <c r="B43" s="262">
        <v>101.54926808706011</v>
      </c>
      <c r="C43" s="262">
        <v>100.79363722147849</v>
      </c>
      <c r="D43" s="262">
        <v>100.59943264797155</v>
      </c>
      <c r="E43" s="262">
        <v>100.62099179771194</v>
      </c>
      <c r="F43" s="262">
        <v>100.24434166110234</v>
      </c>
      <c r="G43" s="262">
        <v>100.77448358710384</v>
      </c>
      <c r="H43" s="262">
        <v>101.66830593548424</v>
      </c>
      <c r="I43" s="262">
        <v>101.08801151130633</v>
      </c>
      <c r="J43" s="262">
        <v>99.43379549635155</v>
      </c>
      <c r="K43" s="262">
        <v>99.197736463161945</v>
      </c>
      <c r="L43" s="262">
        <v>98.936346502030304</v>
      </c>
      <c r="M43" s="262">
        <v>99.690523901443896</v>
      </c>
      <c r="N43" s="262">
        <v>99.009370491760791</v>
      </c>
      <c r="O43" s="262">
        <v>99.210518731047884</v>
      </c>
      <c r="P43" s="262">
        <v>100.16935695761268</v>
      </c>
      <c r="Q43" s="262">
        <v>99.304773646839479</v>
      </c>
    </row>
    <row r="44" spans="1:17">
      <c r="A44" s="2553">
        <v>44378</v>
      </c>
      <c r="B44" s="262">
        <v>101.17382651643098</v>
      </c>
      <c r="C44" s="262">
        <v>100.7635235137615</v>
      </c>
      <c r="D44" s="262">
        <v>100.47106825038671</v>
      </c>
      <c r="E44" s="262">
        <v>100.40939998370591</v>
      </c>
      <c r="F44" s="262">
        <v>100.24369821685553</v>
      </c>
      <c r="G44" s="262">
        <v>100.84184301396833</v>
      </c>
      <c r="H44" s="262">
        <v>101.57591002730466</v>
      </c>
      <c r="I44" s="262">
        <v>100.87446043300018</v>
      </c>
      <c r="J44" s="262">
        <v>99.531685238623353</v>
      </c>
      <c r="K44" s="262">
        <v>99.102241692336193</v>
      </c>
      <c r="L44" s="262">
        <v>98.993742745525068</v>
      </c>
      <c r="M44" s="262">
        <v>99.860016820341556</v>
      </c>
      <c r="N44" s="262">
        <v>99.108046453017963</v>
      </c>
      <c r="O44" s="262">
        <v>99.30768952860997</v>
      </c>
      <c r="P44" s="262">
        <v>100.43768524060829</v>
      </c>
      <c r="Q44" s="262">
        <v>99.357376297656685</v>
      </c>
    </row>
    <row r="45" spans="1:17">
      <c r="A45" s="2553">
        <v>44409</v>
      </c>
      <c r="B45" s="262">
        <v>100.84524808543559</v>
      </c>
      <c r="C45" s="262">
        <v>100.70996590300442</v>
      </c>
      <c r="D45" s="262">
        <v>100.281693495574</v>
      </c>
      <c r="E45" s="262">
        <v>100.16920139549271</v>
      </c>
      <c r="F45" s="262">
        <v>100.28088774295075</v>
      </c>
      <c r="G45" s="262">
        <v>100.90480030674935</v>
      </c>
      <c r="H45" s="262">
        <v>101.4472191082443</v>
      </c>
      <c r="I45" s="262">
        <v>100.66920107136467</v>
      </c>
      <c r="J45" s="262">
        <v>99.615300534984215</v>
      </c>
      <c r="K45" s="262">
        <v>98.970841481096073</v>
      </c>
      <c r="L45" s="262">
        <v>98.999290295533555</v>
      </c>
      <c r="M45" s="262">
        <v>99.923049847735257</v>
      </c>
      <c r="N45" s="262">
        <v>99.148851733079496</v>
      </c>
      <c r="O45" s="262">
        <v>99.317359501544516</v>
      </c>
      <c r="P45" s="262">
        <v>100.59390177277042</v>
      </c>
      <c r="Q45" s="262">
        <v>99.373697322429905</v>
      </c>
    </row>
    <row r="46" spans="1:17">
      <c r="A46" s="2553">
        <v>44440</v>
      </c>
      <c r="B46" s="262">
        <v>100.65290901475035</v>
      </c>
      <c r="C46" s="262">
        <v>100.70412241027377</v>
      </c>
      <c r="D46" s="262">
        <v>100.13051381694089</v>
      </c>
      <c r="E46" s="262">
        <v>100.04442849701631</v>
      </c>
      <c r="F46" s="262">
        <v>100.40627772544939</v>
      </c>
      <c r="G46" s="262">
        <v>101.00371407042677</v>
      </c>
      <c r="H46" s="262">
        <v>101.34870218810988</v>
      </c>
      <c r="I46" s="262">
        <v>100.55861103880679</v>
      </c>
      <c r="J46" s="262">
        <v>99.730520369946632</v>
      </c>
      <c r="K46" s="262">
        <v>98.858227421293023</v>
      </c>
      <c r="L46" s="262">
        <v>98.999099718126047</v>
      </c>
      <c r="M46" s="262">
        <v>99.996592651590817</v>
      </c>
      <c r="N46" s="262">
        <v>99.218818801534937</v>
      </c>
      <c r="O46" s="262">
        <v>99.292510493769711</v>
      </c>
      <c r="P46" s="262">
        <v>100.68841763500264</v>
      </c>
      <c r="Q46" s="262">
        <v>99.409155428190829</v>
      </c>
    </row>
    <row r="47" spans="1:17">
      <c r="A47" s="2553">
        <v>44470</v>
      </c>
      <c r="B47" s="262">
        <v>100.63787012829683</v>
      </c>
      <c r="C47" s="262">
        <v>100.78149588406275</v>
      </c>
      <c r="D47" s="262">
        <v>100.08390466862107</v>
      </c>
      <c r="E47" s="262">
        <v>100.13039660758132</v>
      </c>
      <c r="F47" s="262">
        <v>100.61236251717568</v>
      </c>
      <c r="G47" s="262">
        <v>101.1429691949708</v>
      </c>
      <c r="H47" s="262">
        <v>101.31577332036846</v>
      </c>
      <c r="I47" s="262">
        <v>100.58580224155661</v>
      </c>
      <c r="J47" s="262">
        <v>99.845212469874326</v>
      </c>
      <c r="K47" s="262">
        <v>98.81276949881358</v>
      </c>
      <c r="L47" s="262">
        <v>99.029244365194131</v>
      </c>
      <c r="M47" s="262">
        <v>100.14880499994855</v>
      </c>
      <c r="N47" s="262">
        <v>99.343167914335751</v>
      </c>
      <c r="O47" s="262">
        <v>99.298611208741846</v>
      </c>
      <c r="P47" s="262">
        <v>100.75724837085632</v>
      </c>
      <c r="Q47" s="262">
        <v>99.473690606594843</v>
      </c>
    </row>
    <row r="48" spans="1:17">
      <c r="A48" s="2553">
        <v>44501</v>
      </c>
      <c r="B48" s="262">
        <v>100.75301226148058</v>
      </c>
      <c r="C48" s="262">
        <v>100.94655051092086</v>
      </c>
      <c r="D48" s="262">
        <v>100.15567251054624</v>
      </c>
      <c r="E48" s="262">
        <v>100.37883075311872</v>
      </c>
      <c r="F48" s="262">
        <v>100.86430186716404</v>
      </c>
      <c r="G48" s="262">
        <v>101.30659079826491</v>
      </c>
      <c r="H48" s="262">
        <v>101.34379622669329</v>
      </c>
      <c r="I48" s="262">
        <v>100.72541481505942</v>
      </c>
      <c r="J48" s="262">
        <v>99.932571141834103</v>
      </c>
      <c r="K48" s="262">
        <v>98.841219530510571</v>
      </c>
      <c r="L48" s="262">
        <v>99.111017679751583</v>
      </c>
      <c r="M48" s="262">
        <v>100.36801301114522</v>
      </c>
      <c r="N48" s="262">
        <v>99.507866977180186</v>
      </c>
      <c r="O48" s="262">
        <v>99.401180719029526</v>
      </c>
      <c r="P48" s="262">
        <v>100.82772936181709</v>
      </c>
      <c r="Q48" s="262">
        <v>99.560433274959166</v>
      </c>
    </row>
    <row r="49" spans="1:17">
      <c r="A49" s="2553">
        <v>44531</v>
      </c>
      <c r="B49" s="262">
        <v>100.87200977236714</v>
      </c>
      <c r="C49" s="262">
        <v>101.16263452015831</v>
      </c>
      <c r="D49" s="262">
        <v>100.28727532109835</v>
      </c>
      <c r="E49" s="262">
        <v>100.73019926349529</v>
      </c>
      <c r="F49" s="262">
        <v>101.11709466239907</v>
      </c>
      <c r="G49" s="262">
        <v>101.46535782915377</v>
      </c>
      <c r="H49" s="262">
        <v>101.40305740900068</v>
      </c>
      <c r="I49" s="262">
        <v>100.89387416579402</v>
      </c>
      <c r="J49" s="262">
        <v>99.956962652301868</v>
      </c>
      <c r="K49" s="262">
        <v>98.949846006675315</v>
      </c>
      <c r="L49" s="262">
        <v>99.244911366959315</v>
      </c>
      <c r="M49" s="262">
        <v>100.6116915403551</v>
      </c>
      <c r="N49" s="262">
        <v>99.686089120892689</v>
      </c>
      <c r="O49" s="262">
        <v>99.576606564206486</v>
      </c>
      <c r="P49" s="262">
        <v>100.9200839908497</v>
      </c>
      <c r="Q49" s="262">
        <v>99.648623976091258</v>
      </c>
    </row>
    <row r="50" spans="1:17">
      <c r="A50" s="2553">
        <v>44562</v>
      </c>
      <c r="B50" s="262">
        <v>100.96876339726687</v>
      </c>
      <c r="C50" s="262">
        <v>101.41762515148341</v>
      </c>
      <c r="D50" s="262">
        <v>100.47309949113017</v>
      </c>
      <c r="E50" s="262">
        <v>101.15936593819438</v>
      </c>
      <c r="F50" s="262">
        <v>101.37426146724566</v>
      </c>
      <c r="G50" s="262">
        <v>101.63898808895388</v>
      </c>
      <c r="H50" s="262">
        <v>101.47893683321087</v>
      </c>
      <c r="I50" s="262">
        <v>101.07447893042367</v>
      </c>
      <c r="J50" s="262">
        <v>99.936547615530827</v>
      </c>
      <c r="K50" s="262">
        <v>99.147103793526085</v>
      </c>
      <c r="L50" s="262">
        <v>99.433778964390669</v>
      </c>
      <c r="M50" s="262">
        <v>100.84117798227837</v>
      </c>
      <c r="N50" s="262">
        <v>99.896097498341689</v>
      </c>
      <c r="O50" s="262">
        <v>99.772351280327527</v>
      </c>
      <c r="P50" s="262">
        <v>101.03057377171217</v>
      </c>
      <c r="Q50" s="262">
        <v>99.74474605911135</v>
      </c>
    </row>
    <row r="51" spans="1:17">
      <c r="A51" s="2553">
        <v>44593</v>
      </c>
      <c r="B51" s="262">
        <v>100.9987016811609</v>
      </c>
      <c r="C51" s="262">
        <v>101.66285677019981</v>
      </c>
      <c r="D51" s="262">
        <v>100.6632726176135</v>
      </c>
      <c r="E51" s="262">
        <v>101.58150855974107</v>
      </c>
      <c r="F51" s="262">
        <v>101.62582100962914</v>
      </c>
      <c r="G51" s="262">
        <v>101.79566267299874</v>
      </c>
      <c r="H51" s="262">
        <v>101.51202558525354</v>
      </c>
      <c r="I51" s="262">
        <v>101.22018692043505</v>
      </c>
      <c r="J51" s="262">
        <v>99.893685892849376</v>
      </c>
      <c r="K51" s="262">
        <v>99.399456226144125</v>
      </c>
      <c r="L51" s="262">
        <v>99.659155481314869</v>
      </c>
      <c r="M51" s="262">
        <v>101.03629669271635</v>
      </c>
      <c r="N51" s="262">
        <v>100.12288251656851</v>
      </c>
      <c r="O51" s="262">
        <v>99.970516718822893</v>
      </c>
      <c r="P51" s="262">
        <v>101.15058036252978</v>
      </c>
      <c r="Q51" s="262">
        <v>99.846157824161054</v>
      </c>
    </row>
    <row r="52" spans="1:17">
      <c r="A52" s="2553">
        <v>44621</v>
      </c>
      <c r="B52" s="262">
        <v>101.01453427606421</v>
      </c>
      <c r="C52" s="262">
        <v>101.90299560308647</v>
      </c>
      <c r="D52" s="262">
        <v>100.84659336890181</v>
      </c>
      <c r="E52" s="262">
        <v>101.92683173124261</v>
      </c>
      <c r="F52" s="262">
        <v>101.90112596978638</v>
      </c>
      <c r="G52" s="262">
        <v>101.97976140657765</v>
      </c>
      <c r="H52" s="262">
        <v>101.54163782150849</v>
      </c>
      <c r="I52" s="262">
        <v>101.35380127860914</v>
      </c>
      <c r="J52" s="262">
        <v>99.850802076219054</v>
      </c>
      <c r="K52" s="262">
        <v>99.664020647907691</v>
      </c>
      <c r="L52" s="262">
        <v>99.899029744662045</v>
      </c>
      <c r="M52" s="262">
        <v>101.18882061876074</v>
      </c>
      <c r="N52" s="262">
        <v>100.35166276446058</v>
      </c>
      <c r="O52" s="262">
        <v>100.18865170014097</v>
      </c>
      <c r="P52" s="262">
        <v>101.26971797729887</v>
      </c>
      <c r="Q52" s="262">
        <v>99.950126540277495</v>
      </c>
    </row>
    <row r="53" spans="1:17">
      <c r="A53" s="2553">
        <v>44652</v>
      </c>
      <c r="B53" s="262">
        <v>100.99161007326514</v>
      </c>
      <c r="C53" s="262">
        <v>102.09689912889282</v>
      </c>
      <c r="D53" s="262">
        <v>100.95831828022067</v>
      </c>
      <c r="E53" s="262">
        <v>102.16158022093285</v>
      </c>
      <c r="F53" s="262">
        <v>102.12234794908547</v>
      </c>
      <c r="G53" s="262">
        <v>102.11444808704334</v>
      </c>
      <c r="H53" s="262">
        <v>101.5549623773221</v>
      </c>
      <c r="I53" s="262">
        <v>101.43623648759409</v>
      </c>
      <c r="J53" s="262">
        <v>99.823052385970115</v>
      </c>
      <c r="K53" s="262">
        <v>99.944674448668223</v>
      </c>
      <c r="L53" s="262">
        <v>100.14151039664569</v>
      </c>
      <c r="M53" s="262">
        <v>101.30486387633064</v>
      </c>
      <c r="N53" s="262">
        <v>100.54912601171144</v>
      </c>
      <c r="O53" s="262">
        <v>100.43920624409174</v>
      </c>
      <c r="P53" s="262">
        <v>101.37959676021457</v>
      </c>
      <c r="Q53" s="262">
        <v>100.06274817897859</v>
      </c>
    </row>
    <row r="54" spans="1:17">
      <c r="A54" s="2553">
        <v>44682</v>
      </c>
      <c r="B54" s="262">
        <v>100.91723005943659</v>
      </c>
      <c r="C54" s="262">
        <v>102.22292654324832</v>
      </c>
      <c r="D54" s="262">
        <v>100.99490469320209</v>
      </c>
      <c r="E54" s="262">
        <v>102.26421829055982</v>
      </c>
      <c r="F54" s="262">
        <v>102.21705967060545</v>
      </c>
      <c r="G54" s="262">
        <v>102.13706584649866</v>
      </c>
      <c r="H54" s="262">
        <v>101.525202020268</v>
      </c>
      <c r="I54" s="262">
        <v>101.44821531943113</v>
      </c>
      <c r="J54" s="262">
        <v>99.854556200973008</v>
      </c>
      <c r="K54" s="262">
        <v>100.23503796794391</v>
      </c>
      <c r="L54" s="262">
        <v>100.35647819452365</v>
      </c>
      <c r="M54" s="262">
        <v>101.37446985801172</v>
      </c>
      <c r="N54" s="262">
        <v>100.69161520304883</v>
      </c>
      <c r="O54" s="262">
        <v>100.70243829140128</v>
      </c>
      <c r="P54" s="262">
        <v>101.4585086331637</v>
      </c>
      <c r="Q54" s="262">
        <v>100.19685735126608</v>
      </c>
    </row>
    <row r="55" spans="1:17">
      <c r="A55" s="2553">
        <v>44713</v>
      </c>
      <c r="B55" s="262">
        <v>100.83946583933802</v>
      </c>
      <c r="C55" s="262">
        <v>102.28188931070392</v>
      </c>
      <c r="D55" s="262">
        <v>100.99482738950022</v>
      </c>
      <c r="E55" s="262">
        <v>102.26649896877582</v>
      </c>
      <c r="F55" s="262">
        <v>102.21018393676547</v>
      </c>
      <c r="G55" s="262">
        <v>102.04851299870045</v>
      </c>
      <c r="H55" s="262">
        <v>101.41848874119032</v>
      </c>
      <c r="I55" s="262">
        <v>101.42106520727289</v>
      </c>
      <c r="J55" s="262">
        <v>99.99451315653036</v>
      </c>
      <c r="K55" s="262">
        <v>100.54252300696335</v>
      </c>
      <c r="L55" s="262">
        <v>100.58296158815995</v>
      </c>
      <c r="M55" s="262">
        <v>101.43270367262815</v>
      </c>
      <c r="N55" s="262">
        <v>100.76462085466839</v>
      </c>
      <c r="O55" s="262">
        <v>100.95443229846606</v>
      </c>
      <c r="P55" s="262">
        <v>101.48996230655494</v>
      </c>
      <c r="Q55" s="262">
        <v>100.38326564733556</v>
      </c>
    </row>
    <row r="56" spans="1:17">
      <c r="A56" s="2553">
        <v>44743</v>
      </c>
      <c r="B56" s="262">
        <v>100.76891835843666</v>
      </c>
      <c r="C56" s="262">
        <v>102.20977030534381</v>
      </c>
      <c r="D56" s="262">
        <v>100.96144030844791</v>
      </c>
      <c r="E56" s="262">
        <v>102.17971666956937</v>
      </c>
      <c r="F56" s="262">
        <v>102.12416493140762</v>
      </c>
      <c r="G56" s="262">
        <v>101.86013515393553</v>
      </c>
      <c r="H56" s="262">
        <v>101.23414837107984</v>
      </c>
      <c r="I56" s="262">
        <v>101.34754999701174</v>
      </c>
      <c r="J56" s="262">
        <v>100.15684590017463</v>
      </c>
      <c r="K56" s="262">
        <v>100.83363412439779</v>
      </c>
      <c r="L56" s="262">
        <v>100.80464060144784</v>
      </c>
      <c r="M56" s="262">
        <v>101.45006443572892</v>
      </c>
      <c r="N56" s="262">
        <v>100.7546353565444</v>
      </c>
      <c r="O56" s="262">
        <v>101.17072671554709</v>
      </c>
      <c r="P56" s="262">
        <v>101.44643781545921</v>
      </c>
      <c r="Q56" s="262">
        <v>100.56739827460356</v>
      </c>
    </row>
    <row r="57" spans="1:17">
      <c r="A57" s="2553">
        <v>44774</v>
      </c>
      <c r="B57" s="262">
        <v>100.7052512011398</v>
      </c>
      <c r="C57" s="262">
        <v>102.02263972824917</v>
      </c>
      <c r="D57" s="262">
        <v>100.914785033725</v>
      </c>
      <c r="E57" s="262">
        <v>101.99634490382891</v>
      </c>
      <c r="F57" s="262">
        <v>101.96126851221214</v>
      </c>
      <c r="G57" s="262">
        <v>101.58881492674587</v>
      </c>
      <c r="H57" s="262">
        <v>100.973744173764</v>
      </c>
      <c r="I57" s="262">
        <v>101.23415394612395</v>
      </c>
      <c r="J57" s="262">
        <v>100.28290987428026</v>
      </c>
      <c r="K57" s="262">
        <v>101.07788810749763</v>
      </c>
      <c r="L57" s="262">
        <v>100.99748140021636</v>
      </c>
      <c r="M57" s="262">
        <v>101.38959263093783</v>
      </c>
      <c r="N57" s="262">
        <v>100.67594342154536</v>
      </c>
      <c r="O57" s="262">
        <v>101.34556499195597</v>
      </c>
      <c r="P57" s="262">
        <v>101.31908187655948</v>
      </c>
      <c r="Q57" s="262">
        <v>100.70894351191289</v>
      </c>
    </row>
    <row r="58" spans="1:17">
      <c r="A58" s="2553">
        <v>44805</v>
      </c>
      <c r="B58" s="262">
        <v>100.61068894215411</v>
      </c>
      <c r="C58" s="262">
        <v>101.73013601701953</v>
      </c>
      <c r="D58" s="262">
        <v>100.82432525178572</v>
      </c>
      <c r="E58" s="262">
        <v>101.69435853598563</v>
      </c>
      <c r="F58" s="262">
        <v>101.72129427461462</v>
      </c>
      <c r="G58" s="262">
        <v>101.27085226819179</v>
      </c>
      <c r="H58" s="262">
        <v>100.64668777965063</v>
      </c>
      <c r="I58" s="262">
        <v>101.06142711897269</v>
      </c>
      <c r="J58" s="262">
        <v>100.35407796909199</v>
      </c>
      <c r="K58" s="262">
        <v>101.24525719374374</v>
      </c>
      <c r="L58" s="262">
        <v>101.13986104911405</v>
      </c>
      <c r="M58" s="262">
        <v>101.2367674690145</v>
      </c>
      <c r="N58" s="262">
        <v>100.53892506192001</v>
      </c>
      <c r="O58" s="262">
        <v>101.46257771044301</v>
      </c>
      <c r="P58" s="262">
        <v>101.10294011002188</v>
      </c>
      <c r="Q58" s="262">
        <v>100.78792766832163</v>
      </c>
    </row>
    <row r="59" spans="1:17">
      <c r="A59" s="2553">
        <v>44835</v>
      </c>
      <c r="B59" s="262">
        <v>100.485844698183</v>
      </c>
      <c r="C59" s="262">
        <v>101.36900817253199</v>
      </c>
      <c r="D59" s="262">
        <v>100.70924707170576</v>
      </c>
      <c r="E59" s="262">
        <v>101.31038961310222</v>
      </c>
      <c r="F59" s="262">
        <v>101.42587944870351</v>
      </c>
      <c r="G59" s="262">
        <v>100.91186540137983</v>
      </c>
      <c r="H59" s="262">
        <v>100.30680533458479</v>
      </c>
      <c r="I59" s="262">
        <v>100.84467505591688</v>
      </c>
      <c r="J59" s="262">
        <v>100.39168696567046</v>
      </c>
      <c r="K59" s="262">
        <v>101.30699187128813</v>
      </c>
      <c r="L59" s="262">
        <v>101.22499800408993</v>
      </c>
      <c r="M59" s="262">
        <v>101.0182738290686</v>
      </c>
      <c r="N59" s="262">
        <v>100.35231895799197</v>
      </c>
      <c r="O59" s="262">
        <v>101.50104115934994</v>
      </c>
      <c r="P59" s="262">
        <v>100.82791602405267</v>
      </c>
      <c r="Q59" s="262">
        <v>100.80824028082507</v>
      </c>
    </row>
    <row r="60" spans="1:17" s="428" customFormat="1">
      <c r="A60" s="2553">
        <v>44866</v>
      </c>
      <c r="B60" s="2594">
        <v>100.36104269323616</v>
      </c>
      <c r="C60" s="2594">
        <v>100.9924419138957</v>
      </c>
      <c r="D60" s="2594">
        <v>100.55070631914273</v>
      </c>
      <c r="E60" s="2594">
        <v>100.88199026301552</v>
      </c>
      <c r="F60" s="2594">
        <v>101.12734095781948</v>
      </c>
      <c r="G60" s="2594">
        <v>100.54820454638762</v>
      </c>
      <c r="H60" s="2594">
        <v>100.01017200039978</v>
      </c>
      <c r="I60" s="2594">
        <v>100.61515177789617</v>
      </c>
      <c r="J60" s="2594">
        <v>100.38470074366003</v>
      </c>
      <c r="K60" s="2594">
        <v>101.26597895222542</v>
      </c>
      <c r="L60" s="2594">
        <v>101.25220210422988</v>
      </c>
      <c r="M60" s="2594">
        <v>100.81748745699178</v>
      </c>
      <c r="N60" s="2594">
        <v>100.1563640802076</v>
      </c>
      <c r="O60" s="2594">
        <v>101.44888471728792</v>
      </c>
      <c r="P60" s="2594">
        <v>100.51788378274493</v>
      </c>
      <c r="Q60" s="2594">
        <v>100.77267732518334</v>
      </c>
    </row>
    <row r="61" spans="1:17" s="428" customFormat="1">
      <c r="A61" s="2553">
        <v>44896</v>
      </c>
      <c r="B61" s="2594">
        <v>100.23602069777144</v>
      </c>
      <c r="C61" s="2594">
        <v>100.61732676842107</v>
      </c>
      <c r="D61" s="2594">
        <v>100.37211189130754</v>
      </c>
      <c r="E61" s="2594">
        <v>100.40114696653278</v>
      </c>
      <c r="F61" s="2594">
        <v>100.84230969718918</v>
      </c>
      <c r="G61" s="2594">
        <v>100.2114900890098</v>
      </c>
      <c r="H61" s="2594">
        <v>99.750851532866932</v>
      </c>
      <c r="I61" s="2594">
        <v>100.38128514681229</v>
      </c>
      <c r="J61" s="2594">
        <v>100.32876463182352</v>
      </c>
      <c r="K61" s="2594">
        <v>101.13080151848209</v>
      </c>
      <c r="L61" s="2594">
        <v>101.23856969718123</v>
      </c>
      <c r="M61" s="2594">
        <v>100.59154745553191</v>
      </c>
      <c r="N61" s="2594">
        <v>99.975093904908746</v>
      </c>
      <c r="O61" s="2594">
        <v>101.30854185797358</v>
      </c>
      <c r="P61" s="2594">
        <v>100.20112436463732</v>
      </c>
      <c r="Q61" s="2594">
        <v>100.68138904213488</v>
      </c>
    </row>
    <row r="62" spans="1:17">
      <c r="A62" s="2553">
        <v>44927</v>
      </c>
      <c r="B62" s="262">
        <v>100.14671377520828</v>
      </c>
      <c r="C62" s="262">
        <v>100.29653019668123</v>
      </c>
      <c r="D62" s="262">
        <v>100.21554666849882</v>
      </c>
      <c r="E62" s="262">
        <v>99.916686387747134</v>
      </c>
      <c r="F62" s="262">
        <v>100.57249349073321</v>
      </c>
      <c r="G62" s="262">
        <v>99.932982581437614</v>
      </c>
      <c r="H62" s="262">
        <v>99.536585159013228</v>
      </c>
      <c r="I62" s="262">
        <v>100.18296883731536</v>
      </c>
      <c r="J62" s="262">
        <v>100.25342115627531</v>
      </c>
      <c r="K62" s="262">
        <v>100.93141057074256</v>
      </c>
      <c r="L62" s="262">
        <v>101.20448779350022</v>
      </c>
      <c r="M62" s="262">
        <v>100.31291815350008</v>
      </c>
      <c r="N62" s="262">
        <v>99.838324758455968</v>
      </c>
      <c r="O62" s="262">
        <v>101.12283182381763</v>
      </c>
      <c r="P62" s="262">
        <v>99.908536147002309</v>
      </c>
      <c r="Q62" s="262">
        <v>100.55925046220239</v>
      </c>
    </row>
    <row r="63" spans="1:17">
      <c r="A63" s="2553">
        <v>44958</v>
      </c>
      <c r="B63" s="262">
        <v>100.09276262774135</v>
      </c>
      <c r="C63" s="262">
        <v>100.07430117282834</v>
      </c>
      <c r="D63" s="262">
        <v>100.10510047688307</v>
      </c>
      <c r="E63" s="262">
        <v>99.553355418270044</v>
      </c>
      <c r="F63" s="262">
        <v>100.30098877635383</v>
      </c>
      <c r="G63" s="262">
        <v>99.71817314028381</v>
      </c>
      <c r="H63" s="262">
        <v>99.351435782005993</v>
      </c>
      <c r="I63" s="262">
        <v>100.04221401944143</v>
      </c>
      <c r="J63" s="262">
        <v>100.2163502764289</v>
      </c>
      <c r="K63" s="262">
        <v>100.73395963010391</v>
      </c>
      <c r="L63" s="262">
        <v>101.17580834798687</v>
      </c>
      <c r="M63" s="262">
        <v>100.15145244403551</v>
      </c>
      <c r="N63" s="262">
        <v>99.771195928889142</v>
      </c>
      <c r="O63" s="262">
        <v>100.94977766922921</v>
      </c>
      <c r="P63" s="262">
        <v>99.670196584489844</v>
      </c>
      <c r="Q63" s="262">
        <v>100.4687429244628</v>
      </c>
    </row>
    <row r="64" spans="1:17">
      <c r="A64" s="2553">
        <v>44986</v>
      </c>
      <c r="B64" s="262">
        <v>100.05966259693039</v>
      </c>
      <c r="C64" s="262">
        <v>99.937059085201327</v>
      </c>
      <c r="D64" s="262">
        <v>100.03039652453836</v>
      </c>
      <c r="E64" s="262">
        <v>99.344180063607638</v>
      </c>
      <c r="F64" s="262">
        <v>100.0299183869012</v>
      </c>
      <c r="G64" s="262">
        <v>99.551878463251484</v>
      </c>
      <c r="H64" s="262">
        <v>99.208433015454716</v>
      </c>
      <c r="I64" s="262">
        <v>99.949491713413835</v>
      </c>
      <c r="J64" s="262">
        <v>100.25237015319031</v>
      </c>
      <c r="K64" s="262">
        <v>100.56746169017988</v>
      </c>
      <c r="L64" s="262">
        <v>101.14318271900466</v>
      </c>
      <c r="M64" s="262">
        <v>100.13558352752527</v>
      </c>
      <c r="N64" s="262">
        <v>99.799854739708991</v>
      </c>
      <c r="O64" s="262">
        <v>100.82883928847784</v>
      </c>
      <c r="P64" s="262">
        <v>99.523320633250506</v>
      </c>
      <c r="Q64" s="262">
        <v>100.43706203655861</v>
      </c>
    </row>
    <row r="65" spans="1:17">
      <c r="A65" s="2553">
        <v>45017</v>
      </c>
      <c r="B65" s="262">
        <v>100.05618829157923</v>
      </c>
      <c r="C65" s="262">
        <v>99.858186888032037</v>
      </c>
      <c r="D65" s="262">
        <v>99.987892621772119</v>
      </c>
      <c r="E65" s="262">
        <v>99.272293330240956</v>
      </c>
      <c r="F65" s="262">
        <v>99.798891204739078</v>
      </c>
      <c r="G65" s="262">
        <v>99.410995343087762</v>
      </c>
      <c r="H65" s="262">
        <v>99.144299231760357</v>
      </c>
      <c r="I65" s="262">
        <v>99.901718940002681</v>
      </c>
      <c r="J65" s="262">
        <v>100.33958375165128</v>
      </c>
      <c r="K65" s="262">
        <v>100.43628323950345</v>
      </c>
      <c r="L65" s="262">
        <v>101.10683155131767</v>
      </c>
      <c r="M65" s="262">
        <v>100.19495940708802</v>
      </c>
      <c r="N65" s="262">
        <v>99.904320520760635</v>
      </c>
      <c r="O65" s="262">
        <v>100.75263931655992</v>
      </c>
      <c r="P65" s="262">
        <v>99.479472848638792</v>
      </c>
      <c r="Q65" s="262">
        <v>100.44846011095221</v>
      </c>
    </row>
    <row r="66" spans="1:17">
      <c r="A66" s="2553">
        <v>45047</v>
      </c>
      <c r="B66" s="262">
        <v>100.07285534617378</v>
      </c>
      <c r="C66" s="262">
        <v>99.80052151569393</v>
      </c>
      <c r="D66" s="262">
        <v>99.919498197427259</v>
      </c>
      <c r="E66" s="262">
        <v>99.327413997432046</v>
      </c>
      <c r="F66" s="262">
        <v>99.659032078455397</v>
      </c>
      <c r="G66" s="262">
        <v>99.288440462689792</v>
      </c>
      <c r="H66" s="262">
        <v>99.124841994820812</v>
      </c>
      <c r="I66" s="262">
        <v>99.879512746625721</v>
      </c>
      <c r="J66" s="262">
        <v>100.45856273187047</v>
      </c>
      <c r="K66" s="262">
        <v>100.35670466028326</v>
      </c>
      <c r="L66" s="262">
        <v>101.0493923213977</v>
      </c>
      <c r="M66" s="262">
        <v>100.28376945508445</v>
      </c>
      <c r="N66" s="262">
        <v>100.04887148541782</v>
      </c>
      <c r="O66" s="262">
        <v>100.67679507782981</v>
      </c>
      <c r="P66" s="262">
        <v>99.505173000667568</v>
      </c>
      <c r="Q66" s="262">
        <v>100.48832932225903</v>
      </c>
    </row>
    <row r="67" spans="1:17">
      <c r="A67" s="2553">
        <v>45078</v>
      </c>
      <c r="B67" s="262">
        <v>100.09471939884298</v>
      </c>
      <c r="C67" s="262">
        <v>99.74343016730495</v>
      </c>
      <c r="D67" s="262">
        <v>99.862669635230603</v>
      </c>
      <c r="E67" s="262">
        <v>99.447419832827578</v>
      </c>
      <c r="F67" s="262">
        <v>99.544408815380024</v>
      </c>
      <c r="G67" s="262">
        <v>99.197215557901089</v>
      </c>
      <c r="H67" s="262">
        <v>99.136540808309817</v>
      </c>
      <c r="I67" s="262">
        <v>99.868746788628442</v>
      </c>
      <c r="J67" s="262">
        <v>100.60530466875184</v>
      </c>
      <c r="K67" s="262">
        <v>100.2859730005874</v>
      </c>
      <c r="L67" s="262">
        <v>100.96923436182843</v>
      </c>
      <c r="M67" s="262">
        <v>100.3244029774187</v>
      </c>
      <c r="N67" s="262">
        <v>100.18815560856635</v>
      </c>
      <c r="O67" s="262">
        <v>100.57697512573078</v>
      </c>
      <c r="P67" s="262">
        <v>99.56560242553752</v>
      </c>
      <c r="Q67" s="262">
        <v>100.53561920590796</v>
      </c>
    </row>
    <row r="68" spans="1:17">
      <c r="A68" s="2553">
        <v>45108</v>
      </c>
      <c r="B68" s="262">
        <v>100.1011529779896</v>
      </c>
      <c r="C68" s="262">
        <v>99.690043951413969</v>
      </c>
      <c r="D68" s="262">
        <v>99.852762684223833</v>
      </c>
      <c r="E68" s="262">
        <v>99.605707694414448</v>
      </c>
      <c r="F68" s="262">
        <v>99.436244329824831</v>
      </c>
      <c r="G68" s="262">
        <v>99.157129668597989</v>
      </c>
      <c r="H68" s="262">
        <v>99.18323800809965</v>
      </c>
      <c r="I68" s="262">
        <v>99.862987877052078</v>
      </c>
      <c r="J68" s="262">
        <v>100.77912591789323</v>
      </c>
      <c r="K68" s="262">
        <v>100.15305090619684</v>
      </c>
      <c r="L68" s="262">
        <v>100.86498507887113</v>
      </c>
      <c r="M68" s="262">
        <v>100.29612515843209</v>
      </c>
      <c r="N68" s="262">
        <v>100.30863946089198</v>
      </c>
      <c r="O68" s="262">
        <v>100.47013095262663</v>
      </c>
      <c r="P68" s="262">
        <v>99.651061353334455</v>
      </c>
      <c r="Q68" s="262">
        <v>100.57177468842131</v>
      </c>
    </row>
    <row r="69" spans="1:17">
      <c r="A69" s="2553">
        <v>45139</v>
      </c>
      <c r="B69" s="262">
        <v>100.05628529417544</v>
      </c>
      <c r="C69" s="262">
        <v>99.640897788509065</v>
      </c>
      <c r="D69" s="262">
        <v>99.839380057580655</v>
      </c>
      <c r="E69" s="262">
        <v>99.80461758371257</v>
      </c>
      <c r="F69" s="262">
        <v>99.346304717388662</v>
      </c>
      <c r="G69" s="262">
        <v>99.155927222977013</v>
      </c>
      <c r="H69" s="262">
        <v>99.244155611989683</v>
      </c>
      <c r="I69" s="262">
        <v>99.839133257491511</v>
      </c>
      <c r="J69" s="262">
        <v>100.93662294729235</v>
      </c>
      <c r="K69" s="262">
        <v>100.01424900117335</v>
      </c>
      <c r="L69" s="262">
        <v>100.74565861761774</v>
      </c>
      <c r="M69" s="262">
        <v>100.2920688510014</v>
      </c>
      <c r="N69" s="262">
        <v>100.39588828930846</v>
      </c>
      <c r="O69" s="262">
        <v>100.35072438913963</v>
      </c>
      <c r="P69" s="262">
        <v>99.727782022753246</v>
      </c>
      <c r="Q69" s="262">
        <v>100.59663120367587</v>
      </c>
    </row>
    <row r="70" spans="1:17">
      <c r="A70" s="2553">
        <v>45170</v>
      </c>
      <c r="B70" s="262">
        <v>99.946676719111196</v>
      </c>
      <c r="C70" s="262">
        <v>99.589739462145431</v>
      </c>
      <c r="D70" s="262">
        <v>99.787526914860692</v>
      </c>
      <c r="E70" s="262">
        <v>99.907518878240268</v>
      </c>
      <c r="F70" s="262">
        <v>99.242938535112842</v>
      </c>
      <c r="G70" s="262">
        <v>99.171872962224526</v>
      </c>
      <c r="H70" s="262">
        <v>99.283267622017902</v>
      </c>
      <c r="I70" s="262">
        <v>99.772377567263248</v>
      </c>
      <c r="J70" s="262">
        <v>101.05337270266678</v>
      </c>
      <c r="K70" s="262">
        <v>99.901288816640474</v>
      </c>
      <c r="L70" s="262">
        <v>100.60853451118146</v>
      </c>
      <c r="M70" s="262">
        <v>100.19418765416999</v>
      </c>
      <c r="N70" s="262">
        <v>100.43733037213477</v>
      </c>
      <c r="O70" s="262">
        <v>100.20245999216895</v>
      </c>
      <c r="P70" s="262">
        <v>99.78354146433351</v>
      </c>
      <c r="Q70" s="262">
        <v>100.59569495598635</v>
      </c>
    </row>
    <row r="71" spans="1:17">
      <c r="A71" s="2553">
        <v>45200</v>
      </c>
      <c r="B71" s="262">
        <v>99.794776920656489</v>
      </c>
      <c r="C71" s="262">
        <v>99.534342423500931</v>
      </c>
      <c r="D71" s="262">
        <v>99.654142210484281</v>
      </c>
      <c r="E71" s="262">
        <v>99.882225702739689</v>
      </c>
      <c r="F71" s="262">
        <v>99.14789222317259</v>
      </c>
      <c r="G71" s="262">
        <v>99.199098195192576</v>
      </c>
      <c r="H71" s="262">
        <v>99.300298945813253</v>
      </c>
      <c r="I71" s="262">
        <v>99.665674382749103</v>
      </c>
      <c r="J71" s="262">
        <v>101.07870343700388</v>
      </c>
      <c r="K71" s="262">
        <v>99.830988735830019</v>
      </c>
      <c r="L71" s="262">
        <v>100.4585053294408</v>
      </c>
      <c r="M71" s="262">
        <v>100.00722177479409</v>
      </c>
      <c r="N71" s="262">
        <v>100.43461777048002</v>
      </c>
      <c r="O71" s="262">
        <v>100.01627656629579</v>
      </c>
      <c r="P71" s="262">
        <v>99.812533688838329</v>
      </c>
      <c r="Q71" s="262">
        <v>100.54958018851784</v>
      </c>
    </row>
    <row r="72" spans="1:17">
      <c r="A72" s="2553">
        <v>45231</v>
      </c>
      <c r="B72" s="262">
        <v>99.620971436524343</v>
      </c>
      <c r="C72" s="262">
        <v>99.461391406872636</v>
      </c>
      <c r="D72" s="262">
        <v>99.4113581623145</v>
      </c>
      <c r="E72" s="262">
        <v>99.707579001312013</v>
      </c>
      <c r="F72" s="262">
        <v>99.043972639136683</v>
      </c>
      <c r="G72" s="262">
        <v>99.210374256322794</v>
      </c>
      <c r="H72" s="262">
        <v>99.272052365624617</v>
      </c>
      <c r="I72" s="262">
        <v>99.518405787354098</v>
      </c>
      <c r="J72" s="262">
        <v>101.0443679129272</v>
      </c>
      <c r="K72" s="262">
        <v>99.809087905407637</v>
      </c>
      <c r="L72" s="262">
        <v>100.29352385226744</v>
      </c>
      <c r="M72" s="262">
        <v>99.777083119881112</v>
      </c>
      <c r="N72" s="262">
        <v>100.3758391861388</v>
      </c>
      <c r="O72" s="262">
        <v>99.799472458450069</v>
      </c>
      <c r="P72" s="262">
        <v>99.807735816015125</v>
      </c>
      <c r="Q72" s="262">
        <v>100.47759185715948</v>
      </c>
    </row>
    <row r="73" spans="1:17">
      <c r="A73" s="2553">
        <v>45261</v>
      </c>
      <c r="B73" s="262">
        <v>99.434766151217616</v>
      </c>
      <c r="C73" s="262">
        <v>99.383449425284269</v>
      </c>
      <c r="D73" s="262">
        <v>99.116946675361277</v>
      </c>
      <c r="E73" s="262">
        <v>99.397088200761829</v>
      </c>
      <c r="F73" s="262">
        <v>98.921202763508361</v>
      </c>
      <c r="G73" s="262">
        <v>99.208583710210689</v>
      </c>
      <c r="H73" s="262">
        <v>99.199208055818332</v>
      </c>
      <c r="I73" s="262">
        <v>99.346040734122539</v>
      </c>
      <c r="J73" s="262">
        <v>100.98210741705485</v>
      </c>
      <c r="K73" s="262">
        <v>99.825118147410734</v>
      </c>
      <c r="L73" s="262">
        <v>100.12632491340084</v>
      </c>
      <c r="M73" s="262">
        <v>99.469442369466833</v>
      </c>
      <c r="N73" s="262">
        <v>100.25765903447071</v>
      </c>
      <c r="O73" s="262">
        <v>99.594575143965343</v>
      </c>
      <c r="P73" s="262">
        <v>99.780315263378853</v>
      </c>
      <c r="Q73" s="262">
        <v>100.3931666854245</v>
      </c>
    </row>
    <row r="74" spans="1:17">
      <c r="A74" s="2553">
        <v>45292</v>
      </c>
      <c r="B74" s="262">
        <v>99.240579911977065</v>
      </c>
      <c r="C74" s="262">
        <v>99.307245997015357</v>
      </c>
      <c r="D74" s="262">
        <v>98.857937897953221</v>
      </c>
      <c r="E74" s="262">
        <v>99.016641375297482</v>
      </c>
      <c r="F74" s="262">
        <v>98.784876436412134</v>
      </c>
      <c r="G74" s="262">
        <v>99.17122062292917</v>
      </c>
      <c r="H74" s="262">
        <v>99.109741338202966</v>
      </c>
      <c r="I74" s="262">
        <v>99.167382270769124</v>
      </c>
      <c r="J74" s="262">
        <v>100.88405766650327</v>
      </c>
      <c r="K74" s="262">
        <v>99.848658145087157</v>
      </c>
      <c r="L74" s="262">
        <v>99.991616090789449</v>
      </c>
      <c r="M74" s="262">
        <v>99.11185187799849</v>
      </c>
      <c r="N74" s="262">
        <v>100.08343081692421</v>
      </c>
      <c r="O74" s="262">
        <v>99.461664036059915</v>
      </c>
      <c r="P74" s="262">
        <v>99.763209091364374</v>
      </c>
      <c r="Q74" s="262">
        <v>100.29479715527401</v>
      </c>
    </row>
    <row r="75" spans="1:17">
      <c r="A75" s="2553">
        <v>45323</v>
      </c>
      <c r="B75" s="262">
        <v>99.164830535066301</v>
      </c>
      <c r="C75" s="262">
        <v>99.298734077365296</v>
      </c>
      <c r="D75" s="262">
        <v>98.806977754006382</v>
      </c>
      <c r="E75" s="262">
        <v>98.773749485717303</v>
      </c>
      <c r="F75" s="262">
        <v>98.703690368660332</v>
      </c>
      <c r="G75" s="262">
        <v>99.173079446425675</v>
      </c>
      <c r="H75" s="262">
        <v>99.113690029239649</v>
      </c>
      <c r="I75" s="262">
        <v>99.101538709094385</v>
      </c>
      <c r="J75" s="262">
        <v>100.77074908686626</v>
      </c>
      <c r="K75" s="262">
        <v>99.895071310717057</v>
      </c>
      <c r="L75" s="262">
        <v>99.938865800397267</v>
      </c>
      <c r="M75" s="262">
        <v>98.831893158971795</v>
      </c>
      <c r="N75" s="262">
        <v>99.925787257779561</v>
      </c>
      <c r="O75" s="262">
        <v>99.410667106473255</v>
      </c>
      <c r="P75" s="262">
        <v>99.797628733817547</v>
      </c>
      <c r="Q75" s="262">
        <v>100.21525324001847</v>
      </c>
    </row>
    <row r="76" spans="1:17">
      <c r="A76" s="2553">
        <v>45352</v>
      </c>
      <c r="B76" s="262">
        <v>99.236963583535442</v>
      </c>
      <c r="C76" s="262">
        <v>99.378525916282271</v>
      </c>
      <c r="D76" s="262">
        <v>98.994023071173871</v>
      </c>
      <c r="E76" s="262">
        <v>98.802769484080898</v>
      </c>
      <c r="F76" s="262">
        <v>98.697074718095621</v>
      </c>
      <c r="G76" s="262">
        <v>99.235818892289885</v>
      </c>
      <c r="H76" s="262">
        <v>99.220768973544082</v>
      </c>
      <c r="I76" s="262">
        <v>99.182899268559311</v>
      </c>
      <c r="J76" s="262">
        <v>100.66254834043022</v>
      </c>
      <c r="K76" s="262">
        <v>99.932077012378116</v>
      </c>
      <c r="L76" s="262">
        <v>99.966111666533081</v>
      </c>
      <c r="M76" s="262">
        <v>98.799003473125666</v>
      </c>
      <c r="N76" s="262">
        <v>99.824306055326829</v>
      </c>
      <c r="O76" s="262">
        <v>99.42575209810596</v>
      </c>
      <c r="P76" s="262">
        <v>99.894326978196275</v>
      </c>
      <c r="Q76" s="262">
        <v>100.16992427059593</v>
      </c>
    </row>
    <row r="77" spans="1:17">
      <c r="A77" s="2553">
        <v>45383</v>
      </c>
      <c r="B77" s="262">
        <v>99.470709111349322</v>
      </c>
      <c r="C77" s="262">
        <v>99.543833343920952</v>
      </c>
      <c r="D77" s="262">
        <v>99.407561210744049</v>
      </c>
      <c r="E77" s="262">
        <v>99.064464853015636</v>
      </c>
      <c r="F77" s="262">
        <v>98.829582361158785</v>
      </c>
      <c r="G77" s="262">
        <v>99.402541334026225</v>
      </c>
      <c r="H77" s="262">
        <v>99.476722678289562</v>
      </c>
      <c r="I77" s="262">
        <v>99.417825025994645</v>
      </c>
      <c r="J77" s="262">
        <v>100.54337869193748</v>
      </c>
      <c r="K77" s="262">
        <v>99.961692916417391</v>
      </c>
      <c r="L77" s="262">
        <v>100.04148511279125</v>
      </c>
      <c r="M77" s="262">
        <v>98.937232184316713</v>
      </c>
      <c r="N77" s="262">
        <v>99.803451580874494</v>
      </c>
      <c r="O77" s="262">
        <v>99.502085405219262</v>
      </c>
      <c r="P77" s="262">
        <v>100.03991700659107</v>
      </c>
      <c r="Q77" s="262">
        <v>100.14289099738789</v>
      </c>
    </row>
    <row r="78" spans="1:17">
      <c r="A78" s="2553">
        <v>45413</v>
      </c>
      <c r="B78" s="262">
        <v>99.78827690398289</v>
      </c>
      <c r="C78" s="262">
        <v>99.685274816039083</v>
      </c>
      <c r="D78" s="262">
        <v>99.868691506201984</v>
      </c>
      <c r="E78" s="262">
        <v>99.400953758649763</v>
      </c>
      <c r="F78" s="262">
        <v>99.049325932235845</v>
      </c>
      <c r="G78" s="262">
        <v>99.606796431028513</v>
      </c>
      <c r="H78" s="262">
        <v>99.78186322801929</v>
      </c>
      <c r="I78" s="262">
        <v>99.704021259558743</v>
      </c>
      <c r="J78" s="262">
        <v>100.41989387166251</v>
      </c>
      <c r="K78" s="262">
        <v>100.06267580620465</v>
      </c>
      <c r="L78" s="262">
        <v>100.10677744877958</v>
      </c>
      <c r="M78" s="262">
        <v>99.087135813524412</v>
      </c>
      <c r="N78" s="262">
        <v>99.856413536622583</v>
      </c>
      <c r="O78" s="262">
        <v>99.584558363454889</v>
      </c>
      <c r="P78" s="262">
        <v>100.18238074065897</v>
      </c>
      <c r="Q78" s="262">
        <v>100.13377569581722</v>
      </c>
    </row>
    <row r="79" spans="1:17">
      <c r="A79" s="2553">
        <v>45444</v>
      </c>
      <c r="B79" s="262">
        <v>100.05144858725286</v>
      </c>
      <c r="C79" s="262">
        <v>99.682621968805378</v>
      </c>
      <c r="D79" s="262">
        <v>100.22100521294401</v>
      </c>
      <c r="E79" s="262">
        <v>99.699879911121101</v>
      </c>
      <c r="F79" s="262">
        <v>99.281359328485593</v>
      </c>
      <c r="G79" s="262">
        <v>99.758777604563022</v>
      </c>
      <c r="H79" s="262">
        <v>99.994875634164103</v>
      </c>
      <c r="I79" s="262">
        <v>99.912175059498452</v>
      </c>
      <c r="J79" s="262">
        <v>100.27692000056054</v>
      </c>
      <c r="K79" s="262">
        <v>100.22058606325272</v>
      </c>
      <c r="L79" s="262">
        <v>100.14450260467044</v>
      </c>
      <c r="M79" s="262">
        <v>99.277637064715961</v>
      </c>
      <c r="N79" s="262">
        <v>99.961835283349814</v>
      </c>
      <c r="O79" s="262">
        <v>99.658644593453886</v>
      </c>
      <c r="P79" s="262">
        <v>100.28244088640825</v>
      </c>
      <c r="Q79" s="262">
        <v>100.13029809776125</v>
      </c>
    </row>
    <row r="80" spans="1:17">
      <c r="A80" s="2553">
        <v>45474</v>
      </c>
      <c r="B80" s="262">
        <v>100.25388758622306</v>
      </c>
      <c r="C80" s="262">
        <v>99.594338239829341</v>
      </c>
      <c r="D80" s="262">
        <v>100.52111333156014</v>
      </c>
      <c r="E80" s="262">
        <v>99.981948187769262</v>
      </c>
      <c r="F80" s="262">
        <v>99.567400131090679</v>
      </c>
      <c r="G80" s="262">
        <v>99.89132308950991</v>
      </c>
      <c r="H80" s="262">
        <v>100.1622307409083</v>
      </c>
      <c r="I80" s="262">
        <v>100.06513774166299</v>
      </c>
      <c r="J80" s="262">
        <v>100.10771650583175</v>
      </c>
      <c r="K80" s="262">
        <v>100.4093693371249</v>
      </c>
      <c r="L80" s="262">
        <v>100.17485832601835</v>
      </c>
      <c r="M80" s="262">
        <v>99.549253427986855</v>
      </c>
      <c r="N80" s="262">
        <v>100.14245452439643</v>
      </c>
      <c r="O80" s="262">
        <v>99.74310168233967</v>
      </c>
      <c r="P80" s="262">
        <v>100.36905777490989</v>
      </c>
      <c r="Q80" s="262">
        <v>100.13059659354359</v>
      </c>
    </row>
    <row r="81" spans="1:17">
      <c r="A81" s="2553">
        <v>45505</v>
      </c>
      <c r="B81" s="262">
        <v>100.26735401291896</v>
      </c>
      <c r="C81" s="262">
        <v>99.398255009840796</v>
      </c>
      <c r="D81" s="262">
        <v>100.69784225372703</v>
      </c>
      <c r="E81" s="262">
        <v>100.15023044956452</v>
      </c>
      <c r="F81" s="262">
        <v>99.782045014841415</v>
      </c>
      <c r="G81" s="262">
        <v>99.952481306152507</v>
      </c>
      <c r="H81" s="262">
        <v>100.22298261662067</v>
      </c>
      <c r="I81" s="262">
        <v>100.07279756066525</v>
      </c>
      <c r="J81" s="262">
        <v>99.901296321539604</v>
      </c>
      <c r="K81" s="262">
        <v>100.56701142437467</v>
      </c>
      <c r="L81" s="262">
        <v>100.19890306610741</v>
      </c>
      <c r="M81" s="262">
        <v>99.851510869105184</v>
      </c>
      <c r="N81" s="262">
        <v>100.38868136041</v>
      </c>
      <c r="O81" s="262">
        <v>99.834146449963498</v>
      </c>
      <c r="P81" s="262">
        <v>100.42914384011898</v>
      </c>
      <c r="Q81" s="262">
        <v>100.11069473644247</v>
      </c>
    </row>
    <row r="82" spans="1:17">
      <c r="A82" s="2553">
        <v>45536</v>
      </c>
      <c r="B82" s="262">
        <v>100.22960581598801</v>
      </c>
      <c r="C82" s="262">
        <v>99.274624554081299</v>
      </c>
      <c r="D82" s="262">
        <v>100.87035516894593</v>
      </c>
      <c r="E82" s="262">
        <v>100.31740234711653</v>
      </c>
      <c r="F82" s="262">
        <v>99.995737710052197</v>
      </c>
      <c r="G82" s="262">
        <v>100.03870799005851</v>
      </c>
      <c r="H82" s="262">
        <v>100.27642901863314</v>
      </c>
      <c r="I82" s="262">
        <v>100.07375196580921</v>
      </c>
      <c r="J82" s="262">
        <v>99.747783451033442</v>
      </c>
      <c r="K82" s="262">
        <v>100.69812564658815</v>
      </c>
      <c r="L82" s="262">
        <v>100.24306404750669</v>
      </c>
      <c r="M82" s="262">
        <v>100.24864799677312</v>
      </c>
      <c r="N82" s="262">
        <v>100.69591833676384</v>
      </c>
      <c r="O82" s="262">
        <v>99.934738334290259</v>
      </c>
      <c r="P82" s="262">
        <v>100.48499583216274</v>
      </c>
      <c r="Q82" s="262">
        <v>100.12234447361334</v>
      </c>
    </row>
    <row r="83" spans="1:17">
      <c r="A83" s="2553">
        <v>45566</v>
      </c>
      <c r="B83" s="2593">
        <v>100.10382970505189</v>
      </c>
      <c r="C83" s="2593">
        <v>99.280776774290842</v>
      </c>
      <c r="D83" s="2593">
        <v>101.02140459438419</v>
      </c>
      <c r="E83" s="2593">
        <v>100.49585083689028</v>
      </c>
      <c r="F83" s="2593">
        <v>100.21028144194329</v>
      </c>
      <c r="G83" s="2593">
        <v>100.14110695412845</v>
      </c>
      <c r="H83" s="2593">
        <v>100.3447480683575</v>
      </c>
      <c r="I83" s="2593">
        <v>100.06245892264192</v>
      </c>
      <c r="J83" s="2593">
        <v>99.639771540593742</v>
      </c>
      <c r="K83" s="2593">
        <v>100.79261342283561</v>
      </c>
      <c r="L83" s="2593">
        <v>100.27718541879045</v>
      </c>
      <c r="M83" s="2593">
        <v>100.72508104137921</v>
      </c>
      <c r="N83" s="2593">
        <v>100.9847896081243</v>
      </c>
      <c r="O83" s="2593">
        <v>100.01987449339364</v>
      </c>
      <c r="P83" s="2593">
        <v>100.52884032195298</v>
      </c>
      <c r="Q83" s="2593">
        <v>100.14996439737735</v>
      </c>
    </row>
    <row r="84" spans="1:17">
      <c r="A84" s="2553">
        <v>45597</v>
      </c>
      <c r="B84" s="2593">
        <v>99.932647928151027</v>
      </c>
      <c r="C84" s="2593">
        <v>99.45065895493191</v>
      </c>
      <c r="D84" s="2593">
        <v>101.12083077905996</v>
      </c>
      <c r="E84" s="2593">
        <v>100.54839287575591</v>
      </c>
      <c r="F84" s="2593">
        <v>100.40037228956376</v>
      </c>
      <c r="G84" s="2593">
        <v>100.22784387989397</v>
      </c>
      <c r="H84" s="2593">
        <v>100.4253165448238</v>
      </c>
      <c r="I84" s="2593">
        <v>100.05047147767648</v>
      </c>
      <c r="J84" s="2593">
        <v>99.545660060954447</v>
      </c>
      <c r="K84" s="2593">
        <v>100.85988992562005</v>
      </c>
      <c r="L84" s="2593">
        <v>100.28124400902644</v>
      </c>
      <c r="M84" s="2593">
        <v>101.0146248694829</v>
      </c>
      <c r="N84" s="2593">
        <v>101.18637493958832</v>
      </c>
      <c r="O84" s="2593">
        <v>100.07897897631943</v>
      </c>
      <c r="P84" s="2593">
        <v>100.55312814363815</v>
      </c>
      <c r="Q84" s="2593">
        <v>100.15499147603242</v>
      </c>
    </row>
    <row r="85" spans="1:17">
      <c r="A85" s="2553">
        <v>45627</v>
      </c>
      <c r="B85" s="2593">
        <v>99.773820205056325</v>
      </c>
      <c r="C85" s="2593">
        <v>99.806952116845707</v>
      </c>
      <c r="D85" s="2593">
        <v>101.22090132106803</v>
      </c>
      <c r="E85" s="2593">
        <v>100.49002718132637</v>
      </c>
      <c r="F85" s="2593">
        <v>100.58862881056795</v>
      </c>
      <c r="G85" s="2593">
        <v>100.30666667981978</v>
      </c>
      <c r="H85" s="2593">
        <v>100.54090746919471</v>
      </c>
      <c r="I85" s="2593">
        <v>100.07956214739146</v>
      </c>
      <c r="J85" s="2593">
        <v>99.47798397636754</v>
      </c>
      <c r="K85" s="2593">
        <v>100.92938518865108</v>
      </c>
      <c r="L85" s="2593">
        <v>100.25693452631126</v>
      </c>
      <c r="M85" s="2593">
        <v>101.14557235892033</v>
      </c>
      <c r="N85" s="2593">
        <v>101.3241156269809</v>
      </c>
      <c r="O85" s="2593">
        <v>100.11965514738786</v>
      </c>
      <c r="P85" s="2593">
        <v>100.53948996774622</v>
      </c>
      <c r="Q85" s="2593">
        <v>100.15398431955046</v>
      </c>
    </row>
    <row r="86" spans="1:17">
      <c r="A86" s="2553">
        <v>45658</v>
      </c>
      <c r="B86" s="2593">
        <v>99.587755079490663</v>
      </c>
      <c r="C86" s="2593">
        <v>100.21724985314886</v>
      </c>
      <c r="D86" s="2593">
        <v>101.31973540330809</v>
      </c>
      <c r="E86" s="2593">
        <v>100.33066667975307</v>
      </c>
      <c r="F86" s="2593">
        <v>100.75347550887554</v>
      </c>
      <c r="G86" s="2593">
        <v>100.34877891736645</v>
      </c>
      <c r="H86" s="2593">
        <v>100.66219058000543</v>
      </c>
      <c r="I86" s="2593">
        <v>100.09808782670918</v>
      </c>
      <c r="J86" s="2593">
        <v>99.411052559994189</v>
      </c>
      <c r="K86" s="2593">
        <v>101.00182902960951</v>
      </c>
      <c r="L86" s="2593">
        <v>100.202229078958</v>
      </c>
      <c r="M86" s="2593">
        <v>101.18693163853141</v>
      </c>
      <c r="N86" s="2593">
        <v>101.43067707322278</v>
      </c>
      <c r="O86" s="2593">
        <v>100.17337417937429</v>
      </c>
      <c r="P86" s="2593">
        <v>100.49749569168533</v>
      </c>
      <c r="Q86" s="2593">
        <v>100.14272939766073</v>
      </c>
    </row>
  </sheetData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826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35" t="s">
        <v>563</v>
      </c>
      <c r="H12" s="2835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826</v>
      </c>
      <c r="C14" s="668">
        <v>43952</v>
      </c>
      <c r="D14" s="668"/>
      <c r="E14" s="669"/>
      <c r="G14" s="561" t="s">
        <v>827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828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24" t="s">
        <v>827</v>
      </c>
      <c r="H16" s="2525">
        <v>43678</v>
      </c>
      <c r="I16" s="2526">
        <f t="shared" si="4"/>
        <v>43374</v>
      </c>
      <c r="J16" s="2527">
        <v>43313</v>
      </c>
      <c r="K16" s="2526">
        <v>43374</v>
      </c>
      <c r="L16" s="2527">
        <v>43435</v>
      </c>
      <c r="M16" s="2526">
        <v>43617</v>
      </c>
      <c r="N16" s="2527">
        <v>43282</v>
      </c>
      <c r="O16" s="728">
        <f t="shared" si="9"/>
        <v>43040</v>
      </c>
      <c r="P16" s="2528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24" t="s">
        <v>828</v>
      </c>
      <c r="H17" s="2525">
        <v>43952</v>
      </c>
      <c r="I17" s="2526">
        <f t="shared" si="4"/>
        <v>43952</v>
      </c>
      <c r="J17" s="2527">
        <v>43983</v>
      </c>
      <c r="K17" s="2526">
        <v>43983</v>
      </c>
      <c r="L17" s="2527">
        <v>43983</v>
      </c>
      <c r="M17" s="2526">
        <v>43983</v>
      </c>
      <c r="N17" s="2527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24" t="s">
        <v>827</v>
      </c>
      <c r="H18" s="2525" t="s">
        <v>271</v>
      </c>
      <c r="I18" s="2526">
        <f t="shared" si="4"/>
        <v>0</v>
      </c>
      <c r="J18" s="2527">
        <v>44774</v>
      </c>
      <c r="K18" s="2526">
        <v>44713</v>
      </c>
      <c r="L18" s="2527">
        <v>44682</v>
      </c>
      <c r="M18" s="2526">
        <v>44682</v>
      </c>
      <c r="N18" s="2527">
        <v>44348</v>
      </c>
      <c r="O18" s="1911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24" t="s">
        <v>828</v>
      </c>
      <c r="H19" s="2525"/>
      <c r="I19" s="2526">
        <f t="shared" si="4"/>
        <v>0</v>
      </c>
      <c r="J19" s="2527" t="s">
        <v>271</v>
      </c>
      <c r="K19" s="2526">
        <v>45017</v>
      </c>
      <c r="L19" s="2527" t="s">
        <v>271</v>
      </c>
      <c r="M19" s="2526">
        <v>45139</v>
      </c>
      <c r="N19" s="2527">
        <v>45017</v>
      </c>
      <c r="O19" s="1911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827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826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826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1207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1208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1209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1210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W80" activePane="bottomRight" state="frozen"/>
      <selection pane="topRight" activeCell="B1" sqref="B1"/>
      <selection pane="bottomLeft" activeCell="A3" sqref="A3"/>
      <selection pane="bottomRight" activeCell="AH15" sqref="AH15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823</v>
      </c>
      <c r="C1" s="428" t="s">
        <v>823</v>
      </c>
      <c r="D1" s="428" t="s">
        <v>823</v>
      </c>
      <c r="E1" s="428" t="s">
        <v>823</v>
      </c>
      <c r="F1" s="428" t="s">
        <v>823</v>
      </c>
      <c r="G1" s="428" t="s">
        <v>823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51"/>
      <c r="C4" s="2551"/>
      <c r="D4" s="2551"/>
      <c r="E4" s="2551"/>
      <c r="F4" s="2551"/>
      <c r="G4" s="2551"/>
      <c r="H4" s="2551"/>
      <c r="I4" s="2551"/>
      <c r="K4" s="404">
        <v>201801</v>
      </c>
      <c r="L4" s="2550"/>
      <c r="M4" s="2550"/>
      <c r="N4" s="2550"/>
      <c r="O4" s="2550"/>
      <c r="P4" s="2550"/>
      <c r="Q4" s="2550"/>
      <c r="R4" s="2550"/>
      <c r="T4" s="2549"/>
      <c r="U4" s="2549"/>
      <c r="V4" s="2549"/>
      <c r="W4" s="2549"/>
      <c r="X4" s="2549"/>
      <c r="Y4" s="2549"/>
      <c r="Z4" s="2549"/>
      <c r="AA4" s="2549"/>
      <c r="AC4" s="2549"/>
      <c r="AD4" s="2549"/>
      <c r="AE4" s="2549"/>
      <c r="AF4" s="2549"/>
      <c r="AG4" s="2549"/>
      <c r="AH4" s="2549"/>
      <c r="AI4" s="2549"/>
    </row>
    <row r="5" spans="1:35">
      <c r="A5" s="17">
        <v>201802</v>
      </c>
      <c r="B5" s="408">
        <f t="shared" ref="B5" si="0">T5*100</f>
        <v>0.20475076516077817</v>
      </c>
      <c r="C5" s="412">
        <f t="shared" ref="C5" si="1">U5*100</f>
        <v>0.12416034901638079</v>
      </c>
      <c r="D5" s="408">
        <f t="shared" ref="D5" si="2">V5*100</f>
        <v>5.201029973765383E-2</v>
      </c>
      <c r="E5" s="408">
        <f t="shared" ref="E5" si="3">W5*100</f>
        <v>2.6875945086606762E-2</v>
      </c>
      <c r="F5" s="408">
        <f t="shared" ref="F5" si="4">X5*100</f>
        <v>1.4332623402241529E-2</v>
      </c>
      <c r="G5" s="408">
        <f t="shared" ref="G5" si="5">Y5*100</f>
        <v>1.5939638145988626E-2</v>
      </c>
      <c r="H5" s="408">
        <f t="shared" ref="H5" si="6">Z5*100</f>
        <v>0.43806962054964971</v>
      </c>
      <c r="I5" s="408">
        <f t="shared" ref="I5" si="7">AA5*100</f>
        <v>0.43806962054964765</v>
      </c>
      <c r="K5" s="17">
        <v>201802</v>
      </c>
      <c r="L5" s="406">
        <f t="shared" ref="L5" si="8">AC5*100</f>
        <v>46.739320773687894</v>
      </c>
      <c r="M5" s="415">
        <f t="shared" ref="M5" si="9">AD5*100</f>
        <v>28.342606561166178</v>
      </c>
      <c r="N5" s="406">
        <f t="shared" ref="N5" si="10">AE5*100</f>
        <v>11.872610493372276</v>
      </c>
      <c r="O5" s="406">
        <f t="shared" ref="O5" si="11">AF5*100</f>
        <v>6.1350853439426549</v>
      </c>
      <c r="P5" s="406">
        <f t="shared" ref="P5" si="12">AG5*100</f>
        <v>3.2717683970548479</v>
      </c>
      <c r="Q5" s="406">
        <f t="shared" ref="Q5" si="13">AH5*100</f>
        <v>3.6386084307761459</v>
      </c>
      <c r="R5" s="406">
        <f t="shared" ref="R5" si="14">AI5*100</f>
        <v>100</v>
      </c>
      <c r="T5" s="509">
        <v>2.0475076516077817E-3</v>
      </c>
      <c r="U5" s="509">
        <v>1.241603490163808E-3</v>
      </c>
      <c r="V5" s="509">
        <v>5.2010299737653828E-4</v>
      </c>
      <c r="W5" s="509">
        <v>2.687594508660676E-4</v>
      </c>
      <c r="X5" s="509">
        <v>1.4332623402241529E-4</v>
      </c>
      <c r="Y5" s="509">
        <v>1.5939638145988626E-4</v>
      </c>
      <c r="Z5" s="509">
        <v>4.3806962054964973E-3</v>
      </c>
      <c r="AA5" s="509">
        <v>4.3806962054964765E-3</v>
      </c>
      <c r="AC5" s="509">
        <v>0.46739320773687892</v>
      </c>
      <c r="AD5" s="509">
        <v>0.28342606561166178</v>
      </c>
      <c r="AE5" s="509">
        <v>0.11872610493372276</v>
      </c>
      <c r="AF5" s="509">
        <v>6.1350853439426548E-2</v>
      </c>
      <c r="AG5" s="509">
        <v>3.2717683970548479E-2</v>
      </c>
      <c r="AH5" s="509">
        <v>3.6386084307761461E-2</v>
      </c>
      <c r="AI5" s="509">
        <v>1</v>
      </c>
    </row>
    <row r="6" spans="1:35">
      <c r="A6" s="17">
        <v>201803</v>
      </c>
      <c r="B6" s="408">
        <f t="shared" ref="B6" si="15">T6*100</f>
        <v>0.17508812661693621</v>
      </c>
      <c r="C6" s="412">
        <f t="shared" ref="C6" si="16">U6*100</f>
        <v>0.11385248383576745</v>
      </c>
      <c r="D6" s="408">
        <f t="shared" ref="D6" si="17">V6*100</f>
        <v>4.9219368247033296E-2</v>
      </c>
      <c r="E6" s="408">
        <f t="shared" ref="E6" si="18">W6*100</f>
        <v>2.4285191265417418E-2</v>
      </c>
      <c r="F6" s="408">
        <f t="shared" ref="F6" si="19">X6*100</f>
        <v>1.3523202205695348E-2</v>
      </c>
      <c r="G6" s="408">
        <f t="shared" ref="G6" si="20">Y6*100</f>
        <v>1.4352938220477994E-2</v>
      </c>
      <c r="H6" s="408">
        <f t="shared" ref="H6" si="21">Z6*100</f>
        <v>0.39032131039132767</v>
      </c>
      <c r="I6" s="408">
        <f t="shared" ref="I6" si="22">AA6*100</f>
        <v>0.39032131039130119</v>
      </c>
      <c r="K6" s="17">
        <v>201803</v>
      </c>
      <c r="L6" s="406">
        <f t="shared" ref="L6" si="23">AC6*100</f>
        <v>44.857434620056139</v>
      </c>
      <c r="M6" s="415">
        <f t="shared" ref="M6" si="24">AD6*100</f>
        <v>29.168913099215981</v>
      </c>
      <c r="N6" s="406">
        <f t="shared" ref="N6" si="25">AE6*100</f>
        <v>12.609961828035225</v>
      </c>
      <c r="O6" s="406">
        <f t="shared" ref="O6" si="26">AF6*100</f>
        <v>6.2218461095730628</v>
      </c>
      <c r="P6" s="406">
        <f t="shared" ref="P6" si="27">AG6*100</f>
        <v>3.4646333278952355</v>
      </c>
      <c r="Q6" s="406">
        <f t="shared" ref="Q6" si="28">AH6*100</f>
        <v>3.6772110152243673</v>
      </c>
      <c r="R6" s="406">
        <f t="shared" ref="R6" si="29">AI6*100</f>
        <v>100</v>
      </c>
      <c r="T6" s="509">
        <v>1.7508812661693621E-3</v>
      </c>
      <c r="U6" s="509">
        <v>1.1385248383576744E-3</v>
      </c>
      <c r="V6" s="509">
        <v>4.92193682470333E-4</v>
      </c>
      <c r="W6" s="509">
        <v>2.428519126541742E-4</v>
      </c>
      <c r="X6" s="509">
        <v>1.3523202205695348E-4</v>
      </c>
      <c r="Y6" s="509">
        <v>1.4352938220477994E-4</v>
      </c>
      <c r="Z6" s="509">
        <v>3.9032131039132768E-3</v>
      </c>
      <c r="AA6" s="509">
        <v>3.9032131039130119E-3</v>
      </c>
      <c r="AC6" s="509">
        <v>0.44857434620056141</v>
      </c>
      <c r="AD6" s="509">
        <v>0.29168913099215982</v>
      </c>
      <c r="AE6" s="509">
        <v>0.12609961828035224</v>
      </c>
      <c r="AF6" s="509">
        <v>6.2218461095730627E-2</v>
      </c>
      <c r="AG6" s="509">
        <v>3.4646333278952356E-2</v>
      </c>
      <c r="AH6" s="509">
        <v>3.6772110152243673E-2</v>
      </c>
      <c r="AI6" s="509">
        <v>1</v>
      </c>
    </row>
    <row r="7" spans="1:35">
      <c r="A7" s="17">
        <v>201804</v>
      </c>
      <c r="B7" s="408">
        <f t="shared" ref="B7" si="30">T7*100</f>
        <v>0.1258098600279198</v>
      </c>
      <c r="C7" s="412">
        <f t="shared" ref="C7" si="31">U7*100</f>
        <v>9.7953076158448379E-2</v>
      </c>
      <c r="D7" s="408">
        <f t="shared" ref="D7" si="32">V7*100</f>
        <v>3.9728210200030548E-2</v>
      </c>
      <c r="E7" s="408">
        <f t="shared" ref="E7" si="33">W7*100</f>
        <v>1.9985399074389589E-2</v>
      </c>
      <c r="F7" s="408">
        <f t="shared" ref="F7" si="34">X7*100</f>
        <v>1.2043514503324446E-2</v>
      </c>
      <c r="G7" s="408">
        <f t="shared" ref="G7" si="35">Y7*100</f>
        <v>1.252581438078614E-2</v>
      </c>
      <c r="H7" s="408">
        <f t="shared" ref="H7" si="36">Z7*100</f>
        <v>0.30804587434489894</v>
      </c>
      <c r="I7" s="408">
        <f t="shared" ref="I7" si="37">AA7*100</f>
        <v>0.30804587434492287</v>
      </c>
      <c r="K7" s="17">
        <v>201804</v>
      </c>
      <c r="L7" s="406">
        <f t="shared" ref="L7" si="38">AC7*100</f>
        <v>40.841274143168263</v>
      </c>
      <c r="M7" s="415">
        <f t="shared" ref="M7" si="39">AD7*100</f>
        <v>31.798210694026917</v>
      </c>
      <c r="N7" s="406">
        <f t="shared" ref="N7" si="40">AE7*100</f>
        <v>12.896848654284994</v>
      </c>
      <c r="O7" s="406">
        <f t="shared" ref="O7" si="41">AF7*100</f>
        <v>6.4877996229916191</v>
      </c>
      <c r="P7" s="406">
        <f t="shared" ref="P7" si="42">AG7*100</f>
        <v>3.9096496679063155</v>
      </c>
      <c r="Q7" s="406">
        <f t="shared" ref="Q7" si="43">AH7*100</f>
        <v>4.0662172176218796</v>
      </c>
      <c r="R7" s="406">
        <f t="shared" ref="R7" si="44">AI7*100</f>
        <v>99.999999999999986</v>
      </c>
      <c r="T7" s="509">
        <v>1.2580986002791979E-3</v>
      </c>
      <c r="U7" s="509">
        <v>9.7953076158448379E-4</v>
      </c>
      <c r="V7" s="509">
        <v>3.9728210200030544E-4</v>
      </c>
      <c r="W7" s="509">
        <v>1.9985399074389589E-4</v>
      </c>
      <c r="X7" s="509">
        <v>1.2043514503324447E-4</v>
      </c>
      <c r="Y7" s="509">
        <v>1.252581438078614E-4</v>
      </c>
      <c r="Z7" s="509">
        <v>3.0804587434489893E-3</v>
      </c>
      <c r="AA7" s="509">
        <v>3.0804587434492287E-3</v>
      </c>
      <c r="AC7" s="509">
        <v>0.4084127414316826</v>
      </c>
      <c r="AD7" s="509">
        <v>0.31798210694026918</v>
      </c>
      <c r="AE7" s="509">
        <v>0.12896848654284995</v>
      </c>
      <c r="AF7" s="509">
        <v>6.4877996229916191E-2</v>
      </c>
      <c r="AG7" s="509">
        <v>3.9096496679063154E-2</v>
      </c>
      <c r="AH7" s="509">
        <v>4.0662172176218793E-2</v>
      </c>
      <c r="AI7" s="509">
        <v>0.99999999999999989</v>
      </c>
    </row>
    <row r="8" spans="1:35">
      <c r="A8" s="17">
        <v>201805</v>
      </c>
      <c r="B8" s="408">
        <f t="shared" ref="B8" si="45">T8*100</f>
        <v>7.3289963911661246E-2</v>
      </c>
      <c r="C8" s="412">
        <f t="shared" ref="C8" si="46">U8*100</f>
        <v>7.8783366808073962E-2</v>
      </c>
      <c r="D8" s="408">
        <f t="shared" ref="D8" si="47">V8*100</f>
        <v>2.6018115225702472E-2</v>
      </c>
      <c r="E8" s="408">
        <f t="shared" ref="E8" si="48">W8*100</f>
        <v>1.7914158236942129E-2</v>
      </c>
      <c r="F8" s="408">
        <f t="shared" ref="F8" si="49">X8*100</f>
        <v>1.0333526164023056E-2</v>
      </c>
      <c r="G8" s="408">
        <f t="shared" ref="G8" si="50">Y8*100</f>
        <v>1.0116481870465016E-2</v>
      </c>
      <c r="H8" s="408">
        <f t="shared" ref="H8" si="51">Z8*100</f>
        <v>0.21645561221686785</v>
      </c>
      <c r="I8" s="408">
        <f t="shared" ref="I8" si="52">AA8*100</f>
        <v>0.21645561221686932</v>
      </c>
      <c r="K8" s="17">
        <v>201805</v>
      </c>
      <c r="L8" s="406">
        <f t="shared" ref="L8" si="53">AC8*100</f>
        <v>33.859119272098937</v>
      </c>
      <c r="M8" s="415">
        <f t="shared" ref="M8" si="54">AD8*100</f>
        <v>36.397008144626227</v>
      </c>
      <c r="N8" s="406">
        <f t="shared" ref="N8" si="55">AE8*100</f>
        <v>12.020069592667712</v>
      </c>
      <c r="O8" s="406">
        <f t="shared" ref="O8" si="56">AF8*100</f>
        <v>8.2761347943216421</v>
      </c>
      <c r="P8" s="406">
        <f t="shared" ref="P8" si="57">AG8*100</f>
        <v>4.7739700801427363</v>
      </c>
      <c r="Q8" s="406">
        <f t="shared" ref="Q8" si="58">AH8*100</f>
        <v>4.6736981161427531</v>
      </c>
      <c r="R8" s="406">
        <f t="shared" ref="R8" si="59">AI8*100</f>
        <v>100.00000000000003</v>
      </c>
      <c r="T8" s="509">
        <v>7.3289963911661246E-4</v>
      </c>
      <c r="U8" s="509">
        <v>7.8783366808073965E-4</v>
      </c>
      <c r="V8" s="509">
        <v>2.601811522570247E-4</v>
      </c>
      <c r="W8" s="509">
        <v>1.7914158236942128E-4</v>
      </c>
      <c r="X8" s="509">
        <v>1.0333526164023057E-4</v>
      </c>
      <c r="Y8" s="509">
        <v>1.0116481870465016E-4</v>
      </c>
      <c r="Z8" s="509">
        <v>2.1645561221686786E-3</v>
      </c>
      <c r="AA8" s="509">
        <v>2.1645561221686933E-3</v>
      </c>
      <c r="AC8" s="509">
        <v>0.33859119272098936</v>
      </c>
      <c r="AD8" s="509">
        <v>0.36397008144626231</v>
      </c>
      <c r="AE8" s="509">
        <v>0.12020069592667712</v>
      </c>
      <c r="AF8" s="509">
        <v>8.2761347943216421E-2</v>
      </c>
      <c r="AG8" s="509">
        <v>4.7739700801427365E-2</v>
      </c>
      <c r="AH8" s="509">
        <v>4.6736981161427528E-2</v>
      </c>
      <c r="AI8" s="509">
        <v>1.0000000000000002</v>
      </c>
    </row>
    <row r="9" spans="1:35">
      <c r="A9" s="17">
        <v>201806</v>
      </c>
      <c r="B9" s="408">
        <f t="shared" ref="B9" si="60">T9*100</f>
        <v>1.679205717845576E-2</v>
      </c>
      <c r="C9" s="412">
        <f t="shared" ref="C9" si="61">U9*100</f>
        <v>4.6180494320406551E-2</v>
      </c>
      <c r="D9" s="408">
        <f t="shared" ref="D9" si="62">V9*100</f>
        <v>1.1715583910993718E-2</v>
      </c>
      <c r="E9" s="408">
        <f t="shared" ref="E9" si="63">W9*100</f>
        <v>1.348178216988837E-2</v>
      </c>
      <c r="F9" s="408">
        <f t="shared" ref="F9" si="64">X9*100</f>
        <v>6.2690998750935603E-3</v>
      </c>
      <c r="G9" s="408">
        <f t="shared" ref="G9" si="65">Y9*100</f>
        <v>5.9331517010469785E-3</v>
      </c>
      <c r="H9" s="408">
        <f t="shared" ref="H9" si="66">Z9*100</f>
        <v>0.10037216915588494</v>
      </c>
      <c r="I9" s="408">
        <f t="shared" ref="I9" si="67">AA9*100</f>
        <v>0.10037216915584928</v>
      </c>
      <c r="K9" s="17">
        <v>201806</v>
      </c>
      <c r="L9" s="406">
        <f t="shared" ref="L9" si="68">AC9*100</f>
        <v>16.729794045176536</v>
      </c>
      <c r="M9" s="415">
        <f t="shared" ref="M9" si="69">AD9*100</f>
        <v>46.009262038249908</v>
      </c>
      <c r="N9" s="406">
        <f t="shared" ref="N9" si="70">AE9*100</f>
        <v>11.67214379196947</v>
      </c>
      <c r="O9" s="406">
        <f t="shared" ref="O9" si="71">AF9*100</f>
        <v>13.431793178595381</v>
      </c>
      <c r="P9" s="406">
        <f t="shared" ref="P9" si="72">AG9*100</f>
        <v>6.2458547302661298</v>
      </c>
      <c r="Q9" s="406">
        <f t="shared" ref="Q9" si="73">AH9*100</f>
        <v>5.9111522157425753</v>
      </c>
      <c r="R9" s="406">
        <f t="shared" ref="R9" si="74">AI9*100</f>
        <v>100</v>
      </c>
      <c r="T9" s="509">
        <v>1.6792057178455759E-4</v>
      </c>
      <c r="U9" s="509">
        <v>4.6180494320406554E-4</v>
      </c>
      <c r="V9" s="509">
        <v>1.1715583910993719E-4</v>
      </c>
      <c r="W9" s="509">
        <v>1.3481782169888371E-4</v>
      </c>
      <c r="X9" s="509">
        <v>6.2690998750935604E-5</v>
      </c>
      <c r="Y9" s="509">
        <v>5.9331517010469787E-5</v>
      </c>
      <c r="Z9" s="509">
        <v>1.0037216915588494E-3</v>
      </c>
      <c r="AA9" s="509">
        <v>1.0037216915584927E-3</v>
      </c>
      <c r="AC9" s="509">
        <v>0.16729794045176535</v>
      </c>
      <c r="AD9" s="509">
        <v>0.4600926203824991</v>
      </c>
      <c r="AE9" s="509">
        <v>0.11672143791969469</v>
      </c>
      <c r="AF9" s="509">
        <v>0.1343179317859538</v>
      </c>
      <c r="AG9" s="509">
        <v>6.2458547302661295E-2</v>
      </c>
      <c r="AH9" s="509">
        <v>5.9111522157425753E-2</v>
      </c>
      <c r="AI9" s="509">
        <v>1</v>
      </c>
    </row>
    <row r="10" spans="1:35">
      <c r="A10" s="17">
        <v>201807</v>
      </c>
      <c r="B10" s="408">
        <f t="shared" ref="B10" si="75">T10*100</f>
        <v>1.7590708527667833E-2</v>
      </c>
      <c r="C10" s="412">
        <f t="shared" ref="C10" si="76">U10*100</f>
        <v>2.6495536929445059E-2</v>
      </c>
      <c r="D10" s="408">
        <f t="shared" ref="D10" si="77">V10*100</f>
        <v>5.9512755565509457E-3</v>
      </c>
      <c r="E10" s="408">
        <f t="shared" ref="E10" si="78">W10*100</f>
        <v>1.3557510230588224E-2</v>
      </c>
      <c r="F10" s="408">
        <f t="shared" ref="F10" si="79">X10*100</f>
        <v>5.9484330094067388E-3</v>
      </c>
      <c r="G10" s="408">
        <f t="shared" ref="G10" si="80">Y10*100</f>
        <v>4.857295927866075E-3</v>
      </c>
      <c r="H10" s="408">
        <f t="shared" ref="H10" si="81">Z10*100</f>
        <v>7.4400760181524875E-2</v>
      </c>
      <c r="I10" s="408">
        <f t="shared" ref="I10" si="82">AA10*100</f>
        <v>7.4400760181551201E-2</v>
      </c>
      <c r="K10" s="17">
        <v>201807</v>
      </c>
      <c r="L10" s="406">
        <f t="shared" ref="L10" si="83">AC10*100</f>
        <v>23.64318386633359</v>
      </c>
      <c r="M10" s="415">
        <f t="shared" ref="M10" si="84">AD10*100</f>
        <v>35.611916954612525</v>
      </c>
      <c r="N10" s="406">
        <f t="shared" ref="N10" si="85">AE10*100</f>
        <v>7.9989445565218311</v>
      </c>
      <c r="O10" s="406">
        <f t="shared" ref="O10" si="86">AF10*100</f>
        <v>18.222273801383569</v>
      </c>
      <c r="P10" s="406">
        <f t="shared" ref="P10" si="87">AG10*100</f>
        <v>7.9951239676766734</v>
      </c>
      <c r="Q10" s="406">
        <f t="shared" ref="Q10" si="88">AH10*100</f>
        <v>6.5285568534718204</v>
      </c>
      <c r="R10" s="406">
        <f t="shared" ref="R10" si="89">AI10*100</f>
        <v>100.00000000000003</v>
      </c>
      <c r="T10" s="509">
        <v>1.7590708527667835E-4</v>
      </c>
      <c r="U10" s="509">
        <v>2.6495536929445058E-4</v>
      </c>
      <c r="V10" s="509">
        <v>5.9512755565509459E-5</v>
      </c>
      <c r="W10" s="509">
        <v>1.3557510230588225E-4</v>
      </c>
      <c r="X10" s="509">
        <v>5.9484330094067384E-5</v>
      </c>
      <c r="Y10" s="509">
        <v>4.8572959278660753E-5</v>
      </c>
      <c r="Z10" s="509">
        <v>7.4400760181524877E-4</v>
      </c>
      <c r="AA10" s="509">
        <v>7.4400760181551201E-4</v>
      </c>
      <c r="AC10" s="509">
        <v>0.23643183866333589</v>
      </c>
      <c r="AD10" s="509">
        <v>0.35611916954612521</v>
      </c>
      <c r="AE10" s="509">
        <v>7.9989445565218309E-2</v>
      </c>
      <c r="AF10" s="509">
        <v>0.18222273801383568</v>
      </c>
      <c r="AG10" s="509">
        <v>7.9951239676766733E-2</v>
      </c>
      <c r="AH10" s="509">
        <v>6.5285568534718202E-2</v>
      </c>
      <c r="AI10" s="509">
        <v>1.0000000000000002</v>
      </c>
    </row>
    <row r="11" spans="1:35">
      <c r="A11" s="17">
        <v>201808</v>
      </c>
      <c r="B11" s="408">
        <f t="shared" ref="B11" si="90">T11*100</f>
        <v>3.2027241475177728E-2</v>
      </c>
      <c r="C11" s="412">
        <f t="shared" ref="C11" si="91">U11*100</f>
        <v>1.1810617376702828E-2</v>
      </c>
      <c r="D11" s="408">
        <f t="shared" ref="D11" si="92">V11*100</f>
        <v>2.9452904177583271E-4</v>
      </c>
      <c r="E11" s="408">
        <f t="shared" ref="E11" si="93">W11*100</f>
        <v>1.3410662386556716E-2</v>
      </c>
      <c r="F11" s="408">
        <f t="shared" ref="F11" si="94">X11*100</f>
        <v>5.7496571819790013E-3</v>
      </c>
      <c r="G11" s="408">
        <f t="shared" ref="G11" si="95">Y11*100</f>
        <v>3.0656402533228962E-3</v>
      </c>
      <c r="H11" s="408">
        <f t="shared" ref="H11" si="96">Z11*100</f>
        <v>6.6358347715514993E-2</v>
      </c>
      <c r="I11" s="408">
        <f t="shared" ref="I11" si="97">AA11*100</f>
        <v>6.6358347715514021E-2</v>
      </c>
      <c r="K11" s="17">
        <v>201808</v>
      </c>
      <c r="L11" s="406">
        <f t="shared" ref="L11" si="98">AC11*100</f>
        <v>48.264073138893963</v>
      </c>
      <c r="M11" s="415">
        <f t="shared" ref="M11" si="99">AD11*100</f>
        <v>17.798239081141904</v>
      </c>
      <c r="N11" s="406">
        <f t="shared" ref="N11" si="100">AE11*100</f>
        <v>0.44384625584486942</v>
      </c>
      <c r="O11" s="406">
        <f t="shared" ref="O11" si="101">AF11*100</f>
        <v>20.20945796307285</v>
      </c>
      <c r="P11" s="406">
        <f t="shared" ref="P11" si="102">AG11*100</f>
        <v>8.6645574820945939</v>
      </c>
      <c r="Q11" s="406">
        <f t="shared" ref="Q11" si="103">AH11*100</f>
        <v>4.619826078951828</v>
      </c>
      <c r="R11" s="406">
        <f t="shared" ref="R11" si="104">AI11*100</f>
        <v>100.00000000000003</v>
      </c>
      <c r="T11" s="509">
        <v>3.2027241475177727E-4</v>
      </c>
      <c r="U11" s="509">
        <v>1.1810617376702827E-4</v>
      </c>
      <c r="V11" s="509">
        <v>2.9452904177583273E-6</v>
      </c>
      <c r="W11" s="509">
        <v>1.3410662386556716E-4</v>
      </c>
      <c r="X11" s="509">
        <v>5.7496571819790011E-5</v>
      </c>
      <c r="Y11" s="509">
        <v>3.0656402533228964E-5</v>
      </c>
      <c r="Z11" s="509">
        <v>6.6358347715514995E-4</v>
      </c>
      <c r="AA11" s="509">
        <v>6.6358347715514019E-4</v>
      </c>
      <c r="AC11" s="509">
        <v>0.48264073138893959</v>
      </c>
      <c r="AD11" s="509">
        <v>0.17798239081141906</v>
      </c>
      <c r="AE11" s="509">
        <v>4.4384625584486942E-3</v>
      </c>
      <c r="AF11" s="509">
        <v>0.20209457963072852</v>
      </c>
      <c r="AG11" s="509">
        <v>8.6645574820945939E-2</v>
      </c>
      <c r="AH11" s="509">
        <v>4.6198260789518282E-2</v>
      </c>
      <c r="AI11" s="509">
        <v>1.0000000000000002</v>
      </c>
    </row>
    <row r="12" spans="1:35">
      <c r="A12" s="17">
        <v>201809</v>
      </c>
      <c r="B12" s="408">
        <f t="shared" ref="B12" si="105">T12*100</f>
        <v>4.4044449052915748E-2</v>
      </c>
      <c r="C12" s="412">
        <f t="shared" ref="C12" si="106">U12*100</f>
        <v>7.1951958287829829E-5</v>
      </c>
      <c r="D12" s="408">
        <f t="shared" ref="D12" si="107">V12*100</f>
        <v>-3.5115548084443597E-3</v>
      </c>
      <c r="E12" s="408">
        <f t="shared" ref="E12" si="108">W12*100</f>
        <v>1.1010878169077727E-2</v>
      </c>
      <c r="F12" s="408">
        <f t="shared" ref="F12" si="109">X12*100</f>
        <v>5.5285579535048765E-3</v>
      </c>
      <c r="G12" s="408">
        <f t="shared" ref="G12" si="110">Y12*100</f>
        <v>3.3102147456314131E-3</v>
      </c>
      <c r="H12" s="408">
        <f t="shared" ref="H12" si="111">Z12*100</f>
        <v>6.0454497070973223E-2</v>
      </c>
      <c r="I12" s="408">
        <f t="shared" ref="I12" si="112">AA12*100</f>
        <v>6.0454497070977747E-2</v>
      </c>
      <c r="K12" s="17">
        <v>201809</v>
      </c>
      <c r="L12" s="406">
        <f t="shared" ref="L12" si="113">AC12*100</f>
        <v>72.855537944857645</v>
      </c>
      <c r="M12" s="415">
        <f t="shared" ref="M12" si="114">AD12*100</f>
        <v>0.11901837212103288</v>
      </c>
      <c r="N12" s="406">
        <f t="shared" ref="N12" si="115">AE12*100</f>
        <v>-5.8085915499748761</v>
      </c>
      <c r="O12" s="406">
        <f t="shared" ref="O12" si="116">AF12*100</f>
        <v>18.213497262496485</v>
      </c>
      <c r="P12" s="406">
        <f t="shared" ref="P12" si="117">AG12*100</f>
        <v>9.1449903999935387</v>
      </c>
      <c r="Q12" s="406">
        <f t="shared" ref="Q12" si="118">AH12*100</f>
        <v>5.475547570506194</v>
      </c>
      <c r="R12" s="406">
        <f t="shared" ref="R12" si="119">AI12*100</f>
        <v>100</v>
      </c>
      <c r="T12" s="509">
        <v>4.4044449052915751E-4</v>
      </c>
      <c r="U12" s="509">
        <v>7.1951958287829825E-7</v>
      </c>
      <c r="V12" s="509">
        <v>-3.5115548084443599E-5</v>
      </c>
      <c r="W12" s="509">
        <v>1.1010878169077728E-4</v>
      </c>
      <c r="X12" s="509">
        <v>5.5285579535048765E-5</v>
      </c>
      <c r="Y12" s="509">
        <v>3.3102147456314129E-5</v>
      </c>
      <c r="Z12" s="509">
        <v>6.0454497070973226E-4</v>
      </c>
      <c r="AA12" s="509">
        <v>6.0454497070977747E-4</v>
      </c>
      <c r="AC12" s="509">
        <v>0.7285553794485764</v>
      </c>
      <c r="AD12" s="509">
        <v>1.1901837212103287E-3</v>
      </c>
      <c r="AE12" s="509">
        <v>-5.8085915499748765E-2</v>
      </c>
      <c r="AF12" s="509">
        <v>0.18213497262496486</v>
      </c>
      <c r="AG12" s="509">
        <v>9.1449903999935384E-2</v>
      </c>
      <c r="AH12" s="509">
        <v>5.4755475705061944E-2</v>
      </c>
      <c r="AI12" s="509">
        <v>1</v>
      </c>
    </row>
    <row r="13" spans="1:35">
      <c r="A13" s="17">
        <v>201810</v>
      </c>
      <c r="B13" s="408">
        <f t="shared" ref="B13" si="120">T13*100</f>
        <v>7.2125036738769091E-2</v>
      </c>
      <c r="C13" s="412">
        <f t="shared" ref="C13" si="121">U13*100</f>
        <v>2.0671245484217564E-3</v>
      </c>
      <c r="D13" s="408">
        <f t="shared" ref="D13" si="122">V13*100</f>
        <v>1.10509082735578E-3</v>
      </c>
      <c r="E13" s="408">
        <f t="shared" ref="E13" si="123">W13*100</f>
        <v>8.589874102556589E-3</v>
      </c>
      <c r="F13" s="408">
        <f t="shared" ref="F13" si="124">X13*100</f>
        <v>8.0075037047556714E-3</v>
      </c>
      <c r="G13" s="408">
        <f t="shared" ref="G13" si="125">Y13*100</f>
        <v>6.3912485471590659E-3</v>
      </c>
      <c r="H13" s="408">
        <f t="shared" ref="H13" si="126">Z13*100</f>
        <v>9.828587846901797E-2</v>
      </c>
      <c r="I13" s="408">
        <f t="shared" ref="I13" si="127">AA13*100</f>
        <v>9.8285878468987786E-2</v>
      </c>
      <c r="K13" s="17">
        <v>201810</v>
      </c>
      <c r="L13" s="406">
        <f t="shared" ref="L13" si="128">AC13*100</f>
        <v>73.382908981685105</v>
      </c>
      <c r="M13" s="415">
        <f t="shared" ref="M13" si="129">AD13*100</f>
        <v>2.1031755330684283</v>
      </c>
      <c r="N13" s="406">
        <f t="shared" ref="N13" si="130">AE13*100</f>
        <v>1.1243637891522034</v>
      </c>
      <c r="O13" s="406">
        <f t="shared" ref="O13" si="131">AF13*100</f>
        <v>8.739682888691199</v>
      </c>
      <c r="P13" s="406">
        <f t="shared" ref="P13" si="132">AG13*100</f>
        <v>8.147155857471251</v>
      </c>
      <c r="Q13" s="406">
        <f t="shared" ref="Q13" si="133">AH13*100</f>
        <v>6.5027129499318033</v>
      </c>
      <c r="R13" s="406">
        <f t="shared" ref="R13" si="134">AI13*100</f>
        <v>99.999999999999986</v>
      </c>
      <c r="T13" s="509">
        <v>7.212503673876909E-4</v>
      </c>
      <c r="U13" s="509">
        <v>2.0671245484217564E-5</v>
      </c>
      <c r="V13" s="509">
        <v>1.1050908273557801E-5</v>
      </c>
      <c r="W13" s="509">
        <v>8.5898741025565897E-5</v>
      </c>
      <c r="X13" s="509">
        <v>8.0075037047556722E-5</v>
      </c>
      <c r="Y13" s="509">
        <v>6.3912485471590656E-5</v>
      </c>
      <c r="Z13" s="509">
        <v>9.8285878469017967E-4</v>
      </c>
      <c r="AA13" s="509">
        <v>9.8285878468987783E-4</v>
      </c>
      <c r="AC13" s="509">
        <v>0.73382908981685102</v>
      </c>
      <c r="AD13" s="509">
        <v>2.1031755330684285E-2</v>
      </c>
      <c r="AE13" s="509">
        <v>1.1243637891522034E-2</v>
      </c>
      <c r="AF13" s="509">
        <v>8.7396828886911984E-2</v>
      </c>
      <c r="AG13" s="509">
        <v>8.1471558574712513E-2</v>
      </c>
      <c r="AH13" s="509">
        <v>6.5027129499318034E-2</v>
      </c>
      <c r="AI13" s="509">
        <v>0.99999999999999989</v>
      </c>
    </row>
    <row r="14" spans="1:35">
      <c r="A14" s="17">
        <v>201811</v>
      </c>
      <c r="B14" s="408">
        <f t="shared" ref="B14" si="135">T14*100</f>
        <v>1.9216328047087158E-2</v>
      </c>
      <c r="C14" s="412">
        <f t="shared" ref="C14" si="136">U14*100</f>
        <v>-2.0416466644699618E-2</v>
      </c>
      <c r="D14" s="408">
        <f t="shared" ref="D14" si="137">V14*100</f>
        <v>-5.8986754767473863E-3</v>
      </c>
      <c r="E14" s="408">
        <f t="shared" ref="E14" si="138">W14*100</f>
        <v>-8.6804356807892752E-4</v>
      </c>
      <c r="F14" s="408">
        <f t="shared" ref="F14" si="139">X14*100</f>
        <v>5.7196654553836766E-3</v>
      </c>
      <c r="G14" s="408">
        <f t="shared" ref="G14" si="140">Y14*100</f>
        <v>3.2999284564366759E-3</v>
      </c>
      <c r="H14" s="408">
        <f t="shared" ref="H14" si="141">Z14*100</f>
        <v>1.052736269381582E-3</v>
      </c>
      <c r="I14" s="408">
        <f t="shared" ref="I14" si="142">AA14*100</f>
        <v>1.0527362694145741E-3</v>
      </c>
      <c r="K14" s="17">
        <v>201811</v>
      </c>
      <c r="L14" s="406">
        <f t="shared" ref="L14" si="143">AC14*100</f>
        <v>1825.3696206720012</v>
      </c>
      <c r="M14" s="415">
        <f t="shared" ref="M14" si="144">AD14*100</f>
        <v>-1939.3714492892925</v>
      </c>
      <c r="N14" s="406">
        <f t="shared" ref="N14" si="145">AE14*100</f>
        <v>-560.31844330893023</v>
      </c>
      <c r="O14" s="406">
        <f t="shared" ref="O14" si="146">AF14*100</f>
        <v>-82.455938236919479</v>
      </c>
      <c r="P14" s="406">
        <f t="shared" ref="P14" si="147">AG14*100</f>
        <v>543.31418245365762</v>
      </c>
      <c r="Q14" s="406">
        <f t="shared" ref="Q14" si="148">AH14*100</f>
        <v>313.46202770948338</v>
      </c>
      <c r="R14" s="406">
        <f t="shared" ref="R14" si="149">AI14*100</f>
        <v>99.999999999999872</v>
      </c>
      <c r="T14" s="509">
        <v>1.9216328047087159E-4</v>
      </c>
      <c r="U14" s="509">
        <v>-2.0416466644699617E-4</v>
      </c>
      <c r="V14" s="509">
        <v>-5.8986754767473863E-5</v>
      </c>
      <c r="W14" s="509">
        <v>-8.6804356807892752E-6</v>
      </c>
      <c r="X14" s="509">
        <v>5.719665455383677E-5</v>
      </c>
      <c r="Y14" s="509">
        <v>3.2999284564366761E-5</v>
      </c>
      <c r="Z14" s="509">
        <v>1.052736269381582E-5</v>
      </c>
      <c r="AA14" s="509">
        <v>1.0527362694145741E-5</v>
      </c>
      <c r="AC14" s="509">
        <v>18.253696206720011</v>
      </c>
      <c r="AD14" s="509">
        <v>-19.393714492892926</v>
      </c>
      <c r="AE14" s="509">
        <v>-5.6031844330893019</v>
      </c>
      <c r="AF14" s="509">
        <v>-0.82455938236919479</v>
      </c>
      <c r="AG14" s="509">
        <v>5.4331418245365759</v>
      </c>
      <c r="AH14" s="509">
        <v>3.1346202770948337</v>
      </c>
      <c r="AI14" s="509">
        <v>0.99999999999999867</v>
      </c>
    </row>
    <row r="15" spans="1:35">
      <c r="A15" s="17">
        <v>201812</v>
      </c>
      <c r="B15" s="408">
        <f t="shared" ref="B15" si="150">T15*100</f>
        <v>-4.8928791932787437E-2</v>
      </c>
      <c r="C15" s="412">
        <f t="shared" ref="C15" si="151">U15*100</f>
        <v>-4.3744326668445951E-2</v>
      </c>
      <c r="D15" s="408">
        <f t="shared" ref="D15" si="152">V15*100</f>
        <v>-1.3272920813618231E-2</v>
      </c>
      <c r="E15" s="408">
        <f t="shared" ref="E15" si="153">W15*100</f>
        <v>-9.2356368316183751E-3</v>
      </c>
      <c r="F15" s="408">
        <f t="shared" ref="F15" si="154">X15*100</f>
        <v>2.4362719121777646E-3</v>
      </c>
      <c r="G15" s="408">
        <f t="shared" ref="G15" si="155">Y15*100</f>
        <v>2.3789975008848879E-4</v>
      </c>
      <c r="H15" s="408">
        <f t="shared" ref="H15" si="156">Z15*100</f>
        <v>-0.11250750458420374</v>
      </c>
      <c r="I15" s="408">
        <f t="shared" ref="I15" si="157">AA15*100</f>
        <v>-0.11250750458420136</v>
      </c>
      <c r="K15" s="17">
        <v>201812</v>
      </c>
      <c r="L15" s="406">
        <f t="shared" ref="L15" si="158">AC15*100</f>
        <v>43.489358433123698</v>
      </c>
      <c r="M15" s="415">
        <f t="shared" ref="M15" si="159">AD15*100</f>
        <v>38.881252259671697</v>
      </c>
      <c r="N15" s="406">
        <f t="shared" ref="N15" si="160">AE15*100</f>
        <v>11.797364862611817</v>
      </c>
      <c r="O15" s="406">
        <f t="shared" ref="O15" si="161">AF15*100</f>
        <v>8.2089073664469812</v>
      </c>
      <c r="P15" s="406">
        <f t="shared" ref="P15" si="162">AG15*100</f>
        <v>-2.1654305827700506</v>
      </c>
      <c r="Q15" s="406">
        <f t="shared" ref="Q15" si="163">AH15*100</f>
        <v>-0.21145233908413463</v>
      </c>
      <c r="R15" s="406">
        <f t="shared" ref="R15" si="164">AI15*100</f>
        <v>99.999999999999986</v>
      </c>
      <c r="T15" s="510">
        <v>-4.8928791932787439E-4</v>
      </c>
      <c r="U15" s="510">
        <v>-4.3744326668445954E-4</v>
      </c>
      <c r="V15" s="510">
        <v>-1.327292081361823E-4</v>
      </c>
      <c r="W15" s="510">
        <v>-9.2356368316183753E-5</v>
      </c>
      <c r="X15" s="510">
        <v>2.4362719121777644E-5</v>
      </c>
      <c r="Y15" s="510">
        <v>2.378997500884888E-6</v>
      </c>
      <c r="Z15" s="510">
        <v>-1.1250750458420373E-3</v>
      </c>
      <c r="AA15" s="510">
        <v>-1.1250750458420137E-3</v>
      </c>
      <c r="AC15" s="510">
        <v>0.43489358433123698</v>
      </c>
      <c r="AD15" s="510">
        <v>0.388812522596717</v>
      </c>
      <c r="AE15" s="510">
        <v>0.11797364862611817</v>
      </c>
      <c r="AF15" s="510">
        <v>8.2089073664469811E-2</v>
      </c>
      <c r="AG15" s="510">
        <v>-2.1654305827700508E-2</v>
      </c>
      <c r="AH15" s="510">
        <v>-2.1145233908413464E-3</v>
      </c>
      <c r="AI15" s="510">
        <v>0.99999999999999989</v>
      </c>
    </row>
    <row r="16" spans="1:35">
      <c r="A16" s="404">
        <v>201901</v>
      </c>
      <c r="B16" s="409">
        <f t="shared" ref="B16" si="165">T16*100</f>
        <v>-5.4884371451598968E-2</v>
      </c>
      <c r="C16" s="413">
        <f t="shared" ref="C16" si="166">U16*100</f>
        <v>-5.0194717675693341E-2</v>
      </c>
      <c r="D16" s="409">
        <f t="shared" ref="D16" si="167">V16*100</f>
        <v>-9.0678761795479502E-3</v>
      </c>
      <c r="E16" s="409">
        <f t="shared" ref="E16" si="168">W16*100</f>
        <v>-1.2562761008853229E-2</v>
      </c>
      <c r="F16" s="409">
        <f t="shared" ref="F16" si="169">X16*100</f>
        <v>8.6417989026442855E-4</v>
      </c>
      <c r="G16" s="409">
        <f t="shared" ref="G16" si="170">Y16*100</f>
        <v>2.9945143622630848E-3</v>
      </c>
      <c r="H16" s="409">
        <f t="shared" ref="H16" si="171">Z16*100</f>
        <v>-0.12285103206316596</v>
      </c>
      <c r="I16" s="409">
        <f t="shared" ref="I16" si="172">AA16*100</f>
        <v>-0.1228510320631819</v>
      </c>
      <c r="K16" s="404">
        <v>201901</v>
      </c>
      <c r="L16" s="405">
        <f t="shared" ref="L16" si="173">AC16*100</f>
        <v>44.675547718133316</v>
      </c>
      <c r="M16" s="417">
        <f t="shared" ref="M16" si="174">AD16*100</f>
        <v>40.85819779673065</v>
      </c>
      <c r="N16" s="405">
        <f t="shared" ref="N16" si="175">AE16*100</f>
        <v>7.3811965819591538</v>
      </c>
      <c r="O16" s="405">
        <f t="shared" ref="O16" si="176">AF16*100</f>
        <v>10.226011778552964</v>
      </c>
      <c r="P16" s="405">
        <f t="shared" ref="P16" si="177">AG16*100</f>
        <v>-0.70343722454044644</v>
      </c>
      <c r="Q16" s="405">
        <f t="shared" ref="Q16" si="178">AH16*100</f>
        <v>-2.4375166508356267</v>
      </c>
      <c r="R16" s="405">
        <f t="shared" ref="R16" si="179">AI16*100</f>
        <v>100</v>
      </c>
      <c r="S16" s="408"/>
      <c r="T16" s="509">
        <v>-5.488437145159897E-4</v>
      </c>
      <c r="U16" s="509">
        <v>-5.019471767569334E-4</v>
      </c>
      <c r="V16" s="509">
        <v>-9.067876179547951E-5</v>
      </c>
      <c r="W16" s="509">
        <v>-1.256276100885323E-4</v>
      </c>
      <c r="X16" s="509">
        <v>8.6417989026442859E-6</v>
      </c>
      <c r="Y16" s="509">
        <v>2.9945143622630846E-5</v>
      </c>
      <c r="Z16" s="509">
        <v>-1.2285103206316596E-3</v>
      </c>
      <c r="AA16" s="509">
        <v>-1.228510320631819E-3</v>
      </c>
      <c r="AC16" s="509">
        <v>0.44675547718133318</v>
      </c>
      <c r="AD16" s="509">
        <v>0.4085819779673065</v>
      </c>
      <c r="AE16" s="509">
        <v>7.3811965819591541E-2</v>
      </c>
      <c r="AF16" s="509">
        <v>0.10226011778552964</v>
      </c>
      <c r="AG16" s="509">
        <v>-7.0343722454044647E-3</v>
      </c>
      <c r="AH16" s="509">
        <v>-2.4375166508356267E-2</v>
      </c>
      <c r="AI16" s="509">
        <v>1</v>
      </c>
    </row>
    <row r="17" spans="1:35">
      <c r="A17" s="17">
        <v>201902</v>
      </c>
      <c r="B17" s="408">
        <f t="shared" ref="B17" si="180">T17*100</f>
        <v>-2.1535705289257124E-2</v>
      </c>
      <c r="C17" s="412">
        <f t="shared" ref="C17" si="181">U17*100</f>
        <v>-4.4005722684725461E-2</v>
      </c>
      <c r="D17" s="408">
        <f t="shared" ref="D17" si="182">V17*100</f>
        <v>5.2337668324386254E-5</v>
      </c>
      <c r="E17" s="408">
        <f t="shared" ref="E17" si="183">W17*100</f>
        <v>-1.2790866146727154E-2</v>
      </c>
      <c r="F17" s="408">
        <f t="shared" ref="F17" si="184">X17*100</f>
        <v>2.0347169180313573E-3</v>
      </c>
      <c r="G17" s="408">
        <f t="shared" ref="G17" si="185">Y17*100</f>
        <v>6.1848531720120779E-3</v>
      </c>
      <c r="H17" s="408">
        <f t="shared" ref="H17" si="186">Z17*100</f>
        <v>-7.0060386362341923E-2</v>
      </c>
      <c r="I17" s="408">
        <f t="shared" ref="I17" si="187">AA17*100</f>
        <v>-7.0060386362344851E-2</v>
      </c>
      <c r="K17" s="17">
        <v>201902</v>
      </c>
      <c r="L17" s="406">
        <f t="shared" ref="L17" si="188">AC17*100</f>
        <v>30.738776086500081</v>
      </c>
      <c r="M17" s="415">
        <f t="shared" ref="M17" si="189">AD17*100</f>
        <v>62.811133323094161</v>
      </c>
      <c r="N17" s="406">
        <f t="shared" ref="N17" si="190">AE17*100</f>
        <v>-7.4703653579218932E-2</v>
      </c>
      <c r="O17" s="406">
        <f t="shared" ref="O17" si="191">AF17*100</f>
        <v>18.256916370079221</v>
      </c>
      <c r="P17" s="406">
        <f t="shared" ref="P17" si="192">AG17*100</f>
        <v>-2.90423308188468</v>
      </c>
      <c r="Q17" s="406">
        <f t="shared" ref="Q17" si="193">AH17*100</f>
        <v>-8.8278890442095701</v>
      </c>
      <c r="R17" s="406">
        <f t="shared" ref="R17" si="194">AI17*100</f>
        <v>100</v>
      </c>
      <c r="S17" s="408"/>
      <c r="T17" s="509">
        <v>-2.1535705289257124E-4</v>
      </c>
      <c r="U17" s="509">
        <v>-4.4005722684725462E-4</v>
      </c>
      <c r="V17" s="509">
        <v>5.2337668324386254E-7</v>
      </c>
      <c r="W17" s="509">
        <v>-1.2790866146727154E-4</v>
      </c>
      <c r="X17" s="509">
        <v>2.0347169180313571E-5</v>
      </c>
      <c r="Y17" s="509">
        <v>6.1848531720120782E-5</v>
      </c>
      <c r="Z17" s="509">
        <v>-7.0060386362341925E-4</v>
      </c>
      <c r="AA17" s="509">
        <v>-7.0060386362344853E-4</v>
      </c>
      <c r="AC17" s="509">
        <v>0.3073877608650008</v>
      </c>
      <c r="AD17" s="509">
        <v>0.62811133323094159</v>
      </c>
      <c r="AE17" s="509">
        <v>-7.4703653579218934E-4</v>
      </c>
      <c r="AF17" s="509">
        <v>0.18256916370079221</v>
      </c>
      <c r="AG17" s="509">
        <v>-2.9042330818846801E-2</v>
      </c>
      <c r="AH17" s="509">
        <v>-8.8278890442095692E-2</v>
      </c>
      <c r="AI17" s="509">
        <v>1</v>
      </c>
    </row>
    <row r="18" spans="1:35">
      <c r="A18" s="17">
        <v>201903</v>
      </c>
      <c r="B18" s="408">
        <f t="shared" ref="B18" si="195">T18*100</f>
        <v>3.1175381706580959E-2</v>
      </c>
      <c r="C18" s="412">
        <f t="shared" ref="C18" si="196">U18*100</f>
        <v>-3.7367259956098998E-2</v>
      </c>
      <c r="D18" s="408">
        <f t="shared" ref="D18" si="197">V18*100</f>
        <v>9.8897440971848997E-3</v>
      </c>
      <c r="E18" s="408">
        <f t="shared" ref="E18" si="198">W18*100</f>
        <v>-9.0677958610703192E-3</v>
      </c>
      <c r="F18" s="408">
        <f t="shared" ref="F18" si="199">X18*100</f>
        <v>4.332085831238763E-3</v>
      </c>
      <c r="G18" s="408">
        <f t="shared" ref="G18" si="200">Y18*100</f>
        <v>8.1172947189199641E-3</v>
      </c>
      <c r="H18" s="408">
        <f t="shared" ref="H18" si="201">Z18*100</f>
        <v>7.0794505367552723E-3</v>
      </c>
      <c r="I18" s="408">
        <f t="shared" ref="I18" si="202">AA18*100</f>
        <v>7.0794505367631055E-3</v>
      </c>
      <c r="K18" s="17">
        <v>201903</v>
      </c>
      <c r="L18" s="406">
        <f t="shared" ref="L18" si="203">AC18*100</f>
        <v>440.36442580852588</v>
      </c>
      <c r="M18" s="415">
        <f t="shared" ref="M18" si="204">AD18*100</f>
        <v>-527.82712107521195</v>
      </c>
      <c r="N18" s="406">
        <f t="shared" ref="N18" si="205">AE18*100</f>
        <v>139.69649262805177</v>
      </c>
      <c r="O18" s="406">
        <f t="shared" ref="O18" si="206">AF18*100</f>
        <v>-128.08615321191814</v>
      </c>
      <c r="P18" s="406">
        <f t="shared" ref="P18" si="207">AG18*100</f>
        <v>61.192401991472778</v>
      </c>
      <c r="Q18" s="406">
        <f t="shared" ref="Q18" si="208">AH18*100</f>
        <v>114.65995385907971</v>
      </c>
      <c r="R18" s="406">
        <f t="shared" ref="R18" si="209">AI18*100</f>
        <v>100</v>
      </c>
      <c r="S18" s="408"/>
      <c r="T18" s="509">
        <v>3.117538170658096E-4</v>
      </c>
      <c r="U18" s="509">
        <v>-3.7367259956098996E-4</v>
      </c>
      <c r="V18" s="509">
        <v>9.8897440971849001E-5</v>
      </c>
      <c r="W18" s="509">
        <v>-9.0677958610703199E-5</v>
      </c>
      <c r="X18" s="509">
        <v>4.3320858312387634E-5</v>
      </c>
      <c r="Y18" s="509">
        <v>8.1172947189199647E-5</v>
      </c>
      <c r="Z18" s="509">
        <v>7.0794505367552724E-5</v>
      </c>
      <c r="AA18" s="509">
        <v>7.0794505367631057E-5</v>
      </c>
      <c r="AC18" s="509">
        <v>4.4036442580852588</v>
      </c>
      <c r="AD18" s="509">
        <v>-5.2782712107521199</v>
      </c>
      <c r="AE18" s="509">
        <v>1.3969649262805177</v>
      </c>
      <c r="AF18" s="509">
        <v>-1.2808615321191814</v>
      </c>
      <c r="AG18" s="509">
        <v>0.61192401991472778</v>
      </c>
      <c r="AH18" s="509">
        <v>1.146599538590797</v>
      </c>
      <c r="AI18" s="509">
        <v>1</v>
      </c>
    </row>
    <row r="19" spans="1:35">
      <c r="A19" s="17">
        <v>201904</v>
      </c>
      <c r="B19" s="408">
        <f t="shared" ref="B19" si="210">T19*100</f>
        <v>0.13266450090918966</v>
      </c>
      <c r="C19" s="412">
        <f t="shared" ref="C19" si="211">U19*100</f>
        <v>-1.535761206544725E-2</v>
      </c>
      <c r="D19" s="408">
        <f t="shared" ref="D19" si="212">V19*100</f>
        <v>2.5669600291651589E-2</v>
      </c>
      <c r="E19" s="408">
        <f t="shared" ref="E19" si="213">W19*100</f>
        <v>-2.2212690664407173E-4</v>
      </c>
      <c r="F19" s="408">
        <f t="shared" ref="F19" si="214">X19*100</f>
        <v>9.5058385822369851E-3</v>
      </c>
      <c r="G19" s="408">
        <f t="shared" ref="G19" si="215">Y19*100</f>
        <v>1.1787661857697883E-2</v>
      </c>
      <c r="H19" s="408">
        <f t="shared" ref="H19" si="216">Z19*100</f>
        <v>0.16404786266868479</v>
      </c>
      <c r="I19" s="408">
        <f t="shared" ref="I19" si="217">AA19*100</f>
        <v>0.16404786266868626</v>
      </c>
      <c r="K19" s="17">
        <v>201904</v>
      </c>
      <c r="L19" s="406">
        <f t="shared" ref="L19" si="218">AC19*100</f>
        <v>80.86938698928509</v>
      </c>
      <c r="M19" s="415">
        <f t="shared" ref="M19" si="219">AD19*100</f>
        <v>-9.3616654405695421</v>
      </c>
      <c r="N19" s="406">
        <f t="shared" ref="N19" si="220">AE19*100</f>
        <v>15.647628609154488</v>
      </c>
      <c r="O19" s="406">
        <f t="shared" ref="O19" si="221">AF19*100</f>
        <v>-0.13540371878704988</v>
      </c>
      <c r="P19" s="406">
        <f t="shared" ref="P19" si="222">AG19*100</f>
        <v>5.7945519238097098</v>
      </c>
      <c r="Q19" s="406">
        <f t="shared" ref="Q19" si="223">AH19*100</f>
        <v>7.1855016371073015</v>
      </c>
      <c r="R19" s="406">
        <f t="shared" ref="R19" si="224">AI19*100</f>
        <v>100</v>
      </c>
      <c r="S19" s="408"/>
      <c r="T19" s="509">
        <v>1.3266450090918967E-3</v>
      </c>
      <c r="U19" s="509">
        <v>-1.5357612065447249E-4</v>
      </c>
      <c r="V19" s="509">
        <v>2.5669600291651588E-4</v>
      </c>
      <c r="W19" s="509">
        <v>-2.2212690664407172E-6</v>
      </c>
      <c r="X19" s="509">
        <v>9.5058385822369859E-5</v>
      </c>
      <c r="Y19" s="509">
        <v>1.1787661857697883E-4</v>
      </c>
      <c r="Z19" s="509">
        <v>1.6404786266868479E-3</v>
      </c>
      <c r="AA19" s="509">
        <v>1.6404786266868627E-3</v>
      </c>
      <c r="AC19" s="509">
        <v>0.80869386989285097</v>
      </c>
      <c r="AD19" s="509">
        <v>-9.3616654405695429E-2</v>
      </c>
      <c r="AE19" s="509">
        <v>0.15647628609154488</v>
      </c>
      <c r="AF19" s="509">
        <v>-1.3540371878704987E-3</v>
      </c>
      <c r="AG19" s="509">
        <v>5.7945519238097098E-2</v>
      </c>
      <c r="AH19" s="509">
        <v>7.1855016371073013E-2</v>
      </c>
      <c r="AI19" s="509">
        <v>1</v>
      </c>
    </row>
    <row r="20" spans="1:35">
      <c r="A20" s="17">
        <v>201905</v>
      </c>
      <c r="B20" s="408">
        <f t="shared" ref="B20" si="225">T20*100</f>
        <v>0.20815897371367215</v>
      </c>
      <c r="C20" s="412">
        <f t="shared" ref="C20" si="226">U20*100</f>
        <v>-1.6697096038586007E-2</v>
      </c>
      <c r="D20" s="408">
        <f t="shared" ref="D20" si="227">V20*100</f>
        <v>2.5421259295126574E-2</v>
      </c>
      <c r="E20" s="408">
        <f t="shared" ref="E20" si="228">W20*100</f>
        <v>3.1752496686243028E-3</v>
      </c>
      <c r="F20" s="408">
        <f t="shared" ref="F20" si="229">X20*100</f>
        <v>8.7048331233497631E-3</v>
      </c>
      <c r="G20" s="408">
        <f t="shared" ref="G20" si="230">Y20*100</f>
        <v>1.1665308537892922E-2</v>
      </c>
      <c r="H20" s="408">
        <f t="shared" ref="H20" si="231">Z20*100</f>
        <v>0.24042852830007969</v>
      </c>
      <c r="I20" s="408">
        <f t="shared" ref="I20" si="232">AA20*100</f>
        <v>0.24042852830006445</v>
      </c>
      <c r="K20" s="17">
        <v>201905</v>
      </c>
      <c r="L20" s="406">
        <f t="shared" ref="L20" si="233">AC20*100</f>
        <v>86.578317134590705</v>
      </c>
      <c r="M20" s="415">
        <f t="shared" ref="M20" si="234">AD20*100</f>
        <v>-6.9447233057743887</v>
      </c>
      <c r="N20" s="406">
        <f t="shared" ref="N20" si="235">AE20*100</f>
        <v>10.57331235809014</v>
      </c>
      <c r="O20" s="406">
        <f t="shared" ref="O20" si="236">AF20*100</f>
        <v>1.3206626065028617</v>
      </c>
      <c r="P20" s="406">
        <f t="shared" ref="P20" si="237">AG20*100</f>
        <v>3.620549185612961</v>
      </c>
      <c r="Q20" s="406">
        <f t="shared" ref="Q20" si="238">AH20*100</f>
        <v>4.8518820209777314</v>
      </c>
      <c r="R20" s="406">
        <f t="shared" ref="R20" si="239">AI20*100</f>
        <v>100.00000000000003</v>
      </c>
      <c r="S20" s="408"/>
      <c r="T20" s="509">
        <v>2.0815897371367215E-3</v>
      </c>
      <c r="U20" s="509">
        <v>-1.6697096038586007E-4</v>
      </c>
      <c r="V20" s="509">
        <v>2.5421259295126575E-4</v>
      </c>
      <c r="W20" s="509">
        <v>3.1752496686243028E-5</v>
      </c>
      <c r="X20" s="509">
        <v>8.7048331233497632E-5</v>
      </c>
      <c r="Y20" s="509">
        <v>1.1665308537892922E-4</v>
      </c>
      <c r="Z20" s="509">
        <v>2.4042852830007968E-3</v>
      </c>
      <c r="AA20" s="509">
        <v>2.4042852830006445E-3</v>
      </c>
      <c r="AC20" s="509">
        <v>0.8657831713459071</v>
      </c>
      <c r="AD20" s="509">
        <v>-6.944723305774389E-2</v>
      </c>
      <c r="AE20" s="509">
        <v>0.10573312358090141</v>
      </c>
      <c r="AF20" s="509">
        <v>1.3206626065028617E-2</v>
      </c>
      <c r="AG20" s="509">
        <v>3.6205491856129611E-2</v>
      </c>
      <c r="AH20" s="509">
        <v>4.8518820209777311E-2</v>
      </c>
      <c r="AI20" s="509">
        <v>1.0000000000000002</v>
      </c>
    </row>
    <row r="21" spans="1:35">
      <c r="A21" s="17">
        <v>201906</v>
      </c>
      <c r="B21" s="408">
        <f t="shared" ref="B21" si="240">T21*100</f>
        <v>0.19511212911455478</v>
      </c>
      <c r="C21" s="412">
        <f t="shared" ref="C21" si="241">U21*100</f>
        <v>-3.4213292819232119E-2</v>
      </c>
      <c r="D21" s="408">
        <f t="shared" ref="D21" si="242">V21*100</f>
        <v>1.3681041637187577E-2</v>
      </c>
      <c r="E21" s="408">
        <f t="shared" ref="E21" si="243">W21*100</f>
        <v>1.2493531300100257E-3</v>
      </c>
      <c r="F21" s="408">
        <f t="shared" ref="F21" si="244">X21*100</f>
        <v>2.2893260586576499E-3</v>
      </c>
      <c r="G21" s="408">
        <f t="shared" ref="G21" si="245">Y21*100</f>
        <v>6.7098887304910147E-3</v>
      </c>
      <c r="H21" s="408">
        <f t="shared" ref="H21" si="246">Z21*100</f>
        <v>0.18482844585166891</v>
      </c>
      <c r="I21" s="408">
        <f t="shared" ref="I21" si="247">AA21*100</f>
        <v>0.18482844585169281</v>
      </c>
      <c r="K21" s="17">
        <v>201906</v>
      </c>
      <c r="L21" s="406">
        <f t="shared" ref="L21" si="248">AC21*100</f>
        <v>105.56390723056712</v>
      </c>
      <c r="M21" s="415">
        <f t="shared" ref="M21" si="249">AD21*100</f>
        <v>-18.510837258616267</v>
      </c>
      <c r="N21" s="406">
        <f t="shared" ref="N21" si="250">AE21*100</f>
        <v>7.4020216824022187</v>
      </c>
      <c r="O21" s="406">
        <f t="shared" ref="O21" si="251">AF21*100</f>
        <v>0.67595284062101235</v>
      </c>
      <c r="P21" s="406">
        <f t="shared" ref="P21" si="252">AG21*100</f>
        <v>1.2386221439609526</v>
      </c>
      <c r="Q21" s="406">
        <f t="shared" ref="Q21" si="253">AH21*100</f>
        <v>3.630333361064956</v>
      </c>
      <c r="R21" s="406">
        <f t="shared" ref="R21" si="254">AI21*100</f>
        <v>99.999999999999986</v>
      </c>
      <c r="S21" s="408"/>
      <c r="T21" s="509">
        <v>1.9511212911455477E-3</v>
      </c>
      <c r="U21" s="509">
        <v>-3.4213292819232122E-4</v>
      </c>
      <c r="V21" s="509">
        <v>1.3681041637187577E-4</v>
      </c>
      <c r="W21" s="509">
        <v>1.2493531300100258E-5</v>
      </c>
      <c r="X21" s="509">
        <v>2.28932605865765E-5</v>
      </c>
      <c r="Y21" s="509">
        <v>6.7098887304910143E-5</v>
      </c>
      <c r="Z21" s="509">
        <v>1.8482844585166892E-3</v>
      </c>
      <c r="AA21" s="509">
        <v>1.8482844585169282E-3</v>
      </c>
      <c r="AC21" s="509">
        <v>1.0556390723056712</v>
      </c>
      <c r="AD21" s="509">
        <v>-0.18510837258616267</v>
      </c>
      <c r="AE21" s="509">
        <v>7.4020216824022184E-2</v>
      </c>
      <c r="AF21" s="509">
        <v>6.7595284062101236E-3</v>
      </c>
      <c r="AG21" s="509">
        <v>1.2386221439609527E-2</v>
      </c>
      <c r="AH21" s="509">
        <v>3.6303333610649559E-2</v>
      </c>
      <c r="AI21" s="509">
        <v>0.99999999999999989</v>
      </c>
    </row>
    <row r="22" spans="1:35">
      <c r="A22" s="17">
        <v>201907</v>
      </c>
      <c r="B22" s="408">
        <f t="shared" ref="B22" si="255">T22*100</f>
        <v>6.4055155725880539E-2</v>
      </c>
      <c r="C22" s="412">
        <f t="shared" ref="C22" si="256">U22*100</f>
        <v>-6.8955188533222703E-2</v>
      </c>
      <c r="D22" s="408">
        <f t="shared" ref="D22" si="257">V22*100</f>
        <v>-1.8111561923329189E-2</v>
      </c>
      <c r="E22" s="408">
        <f t="shared" ref="E22" si="258">W22*100</f>
        <v>-1.1847719506443853E-2</v>
      </c>
      <c r="F22" s="408">
        <f t="shared" ref="F22" si="259">X22*100</f>
        <v>-1.0073415380019303E-2</v>
      </c>
      <c r="G22" s="408">
        <f t="shared" ref="G22" si="260">Y22*100</f>
        <v>-6.7783605443638081E-3</v>
      </c>
      <c r="H22" s="408">
        <f t="shared" ref="H22" si="261">Z22*100</f>
        <v>-5.1711090161498316E-2</v>
      </c>
      <c r="I22" s="408">
        <f t="shared" ref="I22" si="262">AA22*100</f>
        <v>-5.1711090161512013E-2</v>
      </c>
      <c r="K22" s="17">
        <v>201907</v>
      </c>
      <c r="L22" s="406">
        <f t="shared" ref="L22" si="263">AC22*100</f>
        <v>-123.87121510266097</v>
      </c>
      <c r="M22" s="415">
        <f t="shared" ref="M22" si="264">AD22*100</f>
        <v>133.34700219598838</v>
      </c>
      <c r="N22" s="406">
        <f t="shared" ref="N22" si="265">AE22*100</f>
        <v>35.024521561555126</v>
      </c>
      <c r="O22" s="406">
        <f t="shared" ref="O22" si="266">AF22*100</f>
        <v>22.911370596601959</v>
      </c>
      <c r="P22" s="406">
        <f t="shared" ref="P22" si="267">AG22*100</f>
        <v>19.480183745032516</v>
      </c>
      <c r="Q22" s="406">
        <f t="shared" ref="Q22" si="268">AH22*100</f>
        <v>13.10813700348298</v>
      </c>
      <c r="R22" s="406">
        <f t="shared" ref="R22" si="269">AI22*100</f>
        <v>99.999999999999986</v>
      </c>
      <c r="S22" s="408"/>
      <c r="T22" s="509">
        <v>6.4055155725880534E-4</v>
      </c>
      <c r="U22" s="509">
        <v>-6.8955188533222696E-4</v>
      </c>
      <c r="V22" s="509">
        <v>-1.811156192332919E-4</v>
      </c>
      <c r="W22" s="509">
        <v>-1.1847719506443853E-4</v>
      </c>
      <c r="X22" s="509">
        <v>-1.0073415380019303E-4</v>
      </c>
      <c r="Y22" s="509">
        <v>-6.778360544363808E-5</v>
      </c>
      <c r="Z22" s="509">
        <v>-5.1711090161498318E-4</v>
      </c>
      <c r="AA22" s="509">
        <v>-5.1711090161512012E-4</v>
      </c>
      <c r="AC22" s="509">
        <v>-1.2387121510266097</v>
      </c>
      <c r="AD22" s="509">
        <v>1.3334700219598838</v>
      </c>
      <c r="AE22" s="509">
        <v>0.35024521561555128</v>
      </c>
      <c r="AF22" s="509">
        <v>0.22911370596601957</v>
      </c>
      <c r="AG22" s="509">
        <v>0.19480183745032514</v>
      </c>
      <c r="AH22" s="509">
        <v>0.13108137003482981</v>
      </c>
      <c r="AI22" s="509">
        <v>0.99999999999999989</v>
      </c>
    </row>
    <row r="23" spans="1:35">
      <c r="A23" s="17">
        <v>201908</v>
      </c>
      <c r="B23" s="408">
        <f t="shared" ref="B23" si="270">T23*100</f>
        <v>-4.5029398997986553E-2</v>
      </c>
      <c r="C23" s="412">
        <f t="shared" ref="C23" si="271">U23*100</f>
        <v>-6.5774716708633524E-2</v>
      </c>
      <c r="D23" s="408">
        <f t="shared" ref="D23" si="272">V23*100</f>
        <v>-3.8064754169932144E-2</v>
      </c>
      <c r="E23" s="408">
        <f t="shared" ref="E23" si="273">W23*100</f>
        <v>-1.9251250472268937E-2</v>
      </c>
      <c r="F23" s="408">
        <f t="shared" ref="F23" si="274">X23*100</f>
        <v>-1.5302155993496274E-2</v>
      </c>
      <c r="G23" s="408">
        <f t="shared" ref="G23" si="275">Y23*100</f>
        <v>-1.4002425468560857E-2</v>
      </c>
      <c r="H23" s="408">
        <f t="shared" ref="H23" si="276">Z23*100</f>
        <v>-0.19742470181087829</v>
      </c>
      <c r="I23" s="408">
        <f t="shared" ref="I23" si="277">AA23*100</f>
        <v>-0.19742470181085833</v>
      </c>
      <c r="K23" s="17">
        <v>201908</v>
      </c>
      <c r="L23" s="406">
        <f t="shared" ref="L23" si="278">AC23*100</f>
        <v>22.808391546222101</v>
      </c>
      <c r="M23" s="415">
        <f t="shared" ref="M23" si="279">AD23*100</f>
        <v>33.316356112135345</v>
      </c>
      <c r="N23" s="406">
        <f t="shared" ref="N23" si="280">AE23*100</f>
        <v>19.280644124460185</v>
      </c>
      <c r="O23" s="406">
        <f t="shared" ref="O23" si="281">AF23*100</f>
        <v>9.7511862982123407</v>
      </c>
      <c r="P23" s="406">
        <f t="shared" ref="P23" si="282">AG23*100</f>
        <v>7.7508821607110114</v>
      </c>
      <c r="Q23" s="406">
        <f t="shared" ref="Q23" si="283">AH23*100</f>
        <v>7.0925397582590204</v>
      </c>
      <c r="R23" s="406">
        <f t="shared" ref="R23" si="284">AI23*100</f>
        <v>100</v>
      </c>
      <c r="S23" s="408"/>
      <c r="T23" s="509">
        <v>-4.5029398997986555E-4</v>
      </c>
      <c r="U23" s="509">
        <v>-6.5774716708633519E-4</v>
      </c>
      <c r="V23" s="509">
        <v>-3.8064754169932143E-4</v>
      </c>
      <c r="W23" s="509">
        <v>-1.9251250472268936E-4</v>
      </c>
      <c r="X23" s="509">
        <v>-1.5302155993496275E-4</v>
      </c>
      <c r="Y23" s="509">
        <v>-1.4002425468560858E-4</v>
      </c>
      <c r="Z23" s="509">
        <v>-1.9742470181087829E-3</v>
      </c>
      <c r="AA23" s="509">
        <v>-1.9742470181085834E-3</v>
      </c>
      <c r="AC23" s="509">
        <v>0.22808391546222101</v>
      </c>
      <c r="AD23" s="509">
        <v>0.33316356112135342</v>
      </c>
      <c r="AE23" s="509">
        <v>0.19280644124460183</v>
      </c>
      <c r="AF23" s="509">
        <v>9.7511862982123415E-2</v>
      </c>
      <c r="AG23" s="509">
        <v>7.7508821607110118E-2</v>
      </c>
      <c r="AH23" s="509">
        <v>7.0925397582590199E-2</v>
      </c>
      <c r="AI23" s="509">
        <v>1</v>
      </c>
    </row>
    <row r="24" spans="1:35">
      <c r="A24" s="17">
        <v>201909</v>
      </c>
      <c r="B24" s="408">
        <f t="shared" ref="B24" si="285">T24*100</f>
        <v>-0.13456689865964383</v>
      </c>
      <c r="C24" s="412">
        <f t="shared" ref="C24" si="286">U24*100</f>
        <v>-3.7843479409704936E-2</v>
      </c>
      <c r="D24" s="408">
        <f t="shared" ref="D24" si="287">V24*100</f>
        <v>-4.4591452401814266E-2</v>
      </c>
      <c r="E24" s="408">
        <f t="shared" ref="E24" si="288">W24*100</f>
        <v>-2.0812615051784975E-2</v>
      </c>
      <c r="F24" s="408">
        <f t="shared" ref="F24" si="289">X24*100</f>
        <v>-1.5893272561788685E-2</v>
      </c>
      <c r="G24" s="408">
        <f t="shared" ref="G24" si="290">Y24*100</f>
        <v>-1.6496223878773062E-2</v>
      </c>
      <c r="H24" s="408">
        <f t="shared" ref="H24" si="291">Z24*100</f>
        <v>-0.27020394196350978</v>
      </c>
      <c r="I24" s="408">
        <f t="shared" ref="I24" si="292">AA24*100</f>
        <v>-0.27020394196354719</v>
      </c>
      <c r="K24" s="17">
        <v>201909</v>
      </c>
      <c r="L24" s="406">
        <f t="shared" ref="L24" si="293">AC24*100</f>
        <v>49.801974642478271</v>
      </c>
      <c r="M24" s="415">
        <f t="shared" ref="M24" si="294">AD24*100</f>
        <v>14.005524543685446</v>
      </c>
      <c r="N24" s="406">
        <f t="shared" ref="N24" si="295">AE24*100</f>
        <v>16.502887440419432</v>
      </c>
      <c r="O24" s="406">
        <f t="shared" ref="O24" si="296">AF24*100</f>
        <v>7.7025578903640328</v>
      </c>
      <c r="P24" s="406">
        <f t="shared" ref="P24" si="297">AG24*100</f>
        <v>5.8819543661339413</v>
      </c>
      <c r="Q24" s="406">
        <f t="shared" ref="Q24" si="298">AH24*100</f>
        <v>6.1051011169188731</v>
      </c>
      <c r="R24" s="406">
        <f t="shared" ref="R24" si="299">AI24*100</f>
        <v>100</v>
      </c>
      <c r="S24" s="408"/>
      <c r="T24" s="509">
        <v>-1.3456689865964384E-3</v>
      </c>
      <c r="U24" s="509">
        <v>-3.7843479409704938E-4</v>
      </c>
      <c r="V24" s="509">
        <v>-4.4591452401814263E-4</v>
      </c>
      <c r="W24" s="509">
        <v>-2.0812615051784975E-4</v>
      </c>
      <c r="X24" s="509">
        <v>-1.5893272561788685E-4</v>
      </c>
      <c r="Y24" s="509">
        <v>-1.6496223878773061E-4</v>
      </c>
      <c r="Z24" s="509">
        <v>-2.7020394196350978E-3</v>
      </c>
      <c r="AA24" s="509">
        <v>-2.702039419635472E-3</v>
      </c>
      <c r="AC24" s="509">
        <v>0.49801974642478269</v>
      </c>
      <c r="AD24" s="509">
        <v>0.14005524543685446</v>
      </c>
      <c r="AE24" s="509">
        <v>0.16502887440419431</v>
      </c>
      <c r="AF24" s="509">
        <v>7.7025578903640327E-2</v>
      </c>
      <c r="AG24" s="509">
        <v>5.8819543661339416E-2</v>
      </c>
      <c r="AH24" s="509">
        <v>6.1051011169188735E-2</v>
      </c>
      <c r="AI24" s="509">
        <v>1</v>
      </c>
    </row>
    <row r="25" spans="1:35">
      <c r="A25" s="17">
        <v>201910</v>
      </c>
      <c r="B25" s="408">
        <f t="shared" ref="B25" si="300">T25*100</f>
        <v>-0.23651152274963058</v>
      </c>
      <c r="C25" s="412">
        <f t="shared" ref="C25" si="301">U25*100</f>
        <v>-3.7627445919535776E-2</v>
      </c>
      <c r="D25" s="408">
        <f t="shared" ref="D25" si="302">V25*100</f>
        <v>-5.2286985180205914E-2</v>
      </c>
      <c r="E25" s="408">
        <f t="shared" ref="E25" si="303">W25*100</f>
        <v>-2.7583139773120369E-2</v>
      </c>
      <c r="F25" s="408">
        <f t="shared" ref="F25" si="304">X25*100</f>
        <v>-1.7182183227064291E-2</v>
      </c>
      <c r="G25" s="408">
        <f t="shared" ref="G25" si="305">Y25*100</f>
        <v>-1.8296903183018742E-2</v>
      </c>
      <c r="H25" s="408">
        <f t="shared" ref="H25" si="306">Z25*100</f>
        <v>-0.38948818003257563</v>
      </c>
      <c r="I25" s="408">
        <f t="shared" ref="I25" si="307">AA25*100</f>
        <v>-0.38948818003254521</v>
      </c>
      <c r="K25" s="17">
        <v>201910</v>
      </c>
      <c r="L25" s="406">
        <f t="shared" ref="L25" si="308">AC25*100</f>
        <v>60.723671442314227</v>
      </c>
      <c r="M25" s="415">
        <f t="shared" ref="M25" si="309">AD25*100</f>
        <v>9.660741416180775</v>
      </c>
      <c r="N25" s="406">
        <f t="shared" ref="N25" si="310">AE25*100</f>
        <v>13.424537087578059</v>
      </c>
      <c r="O25" s="406">
        <f t="shared" ref="O25" si="311">AF25*100</f>
        <v>7.0818939282864495</v>
      </c>
      <c r="P25" s="406">
        <f t="shared" ref="P25" si="312">AG25*100</f>
        <v>4.4114774485909241</v>
      </c>
      <c r="Q25" s="406">
        <f t="shared" ref="Q25" si="313">AH25*100</f>
        <v>4.6976786770495691</v>
      </c>
      <c r="R25" s="406">
        <f t="shared" ref="R25" si="314">AI25*100</f>
        <v>100.00000000000003</v>
      </c>
      <c r="S25" s="408"/>
      <c r="T25" s="509">
        <v>-2.3651152274963057E-3</v>
      </c>
      <c r="U25" s="509">
        <v>-3.7627445919535775E-4</v>
      </c>
      <c r="V25" s="509">
        <v>-5.2286985180205914E-4</v>
      </c>
      <c r="W25" s="509">
        <v>-2.7583139773120369E-4</v>
      </c>
      <c r="X25" s="509">
        <v>-1.7182183227064293E-4</v>
      </c>
      <c r="Y25" s="509">
        <v>-1.8296903183018741E-4</v>
      </c>
      <c r="Z25" s="509">
        <v>-3.8948818003257564E-3</v>
      </c>
      <c r="AA25" s="509">
        <v>-3.894881800325452E-3</v>
      </c>
      <c r="AC25" s="509">
        <v>0.60723671442314231</v>
      </c>
      <c r="AD25" s="509">
        <v>9.660741416180775E-2</v>
      </c>
      <c r="AE25" s="509">
        <v>0.13424537087578059</v>
      </c>
      <c r="AF25" s="509">
        <v>7.0818939282864493E-2</v>
      </c>
      <c r="AG25" s="509">
        <v>4.4114774485909239E-2</v>
      </c>
      <c r="AH25" s="509">
        <v>4.6976786770495688E-2</v>
      </c>
      <c r="AI25" s="509">
        <v>1.0000000000000002</v>
      </c>
    </row>
    <row r="26" spans="1:35">
      <c r="A26" s="17">
        <v>201911</v>
      </c>
      <c r="B26" s="408">
        <f t="shared" ref="B26" si="315">T26*100</f>
        <v>-0.3050705757014015</v>
      </c>
      <c r="C26" s="412">
        <f t="shared" ref="C26" si="316">U26*100</f>
        <v>-4.4010884182101813E-2</v>
      </c>
      <c r="D26" s="408">
        <f t="shared" ref="D26" si="317">V26*100</f>
        <v>-5.3103741271228022E-2</v>
      </c>
      <c r="E26" s="408">
        <f t="shared" ref="E26" si="318">W26*100</f>
        <v>-3.0569743202163317E-2</v>
      </c>
      <c r="F26" s="408">
        <f t="shared" ref="F26" si="319">X26*100</f>
        <v>-1.6180620714309514E-2</v>
      </c>
      <c r="G26" s="408">
        <f t="shared" ref="G26" si="320">Y26*100</f>
        <v>-1.8682607887996704E-2</v>
      </c>
      <c r="H26" s="408">
        <f t="shared" ref="H26" si="321">Z26*100</f>
        <v>-0.46761817295920083</v>
      </c>
      <c r="I26" s="408">
        <f t="shared" ref="I26" si="322">AA26*100</f>
        <v>-0.46761817295920949</v>
      </c>
      <c r="K26" s="17">
        <v>201911</v>
      </c>
      <c r="L26" s="406">
        <f t="shared" ref="L26" si="323">AC26*100</f>
        <v>65.239247176995093</v>
      </c>
      <c r="M26" s="415">
        <f t="shared" ref="M26" si="324">AD26*100</f>
        <v>9.4117138141980892</v>
      </c>
      <c r="N26" s="406">
        <f t="shared" ref="N26" si="325">AE26*100</f>
        <v>11.356218458143898</v>
      </c>
      <c r="O26" s="406">
        <f t="shared" ref="O26" si="326">AF26*100</f>
        <v>6.5373300204974063</v>
      </c>
      <c r="P26" s="406">
        <f t="shared" ref="P26" si="327">AG26*100</f>
        <v>3.4602206778908178</v>
      </c>
      <c r="Q26" s="406">
        <f t="shared" ref="Q26" si="328">AH26*100</f>
        <v>3.9952698522746979</v>
      </c>
      <c r="R26" s="406">
        <f t="shared" ref="R26" si="329">AI26*100</f>
        <v>99.999999999999986</v>
      </c>
      <c r="S26" s="408"/>
      <c r="T26" s="509">
        <v>-3.0507057570140148E-3</v>
      </c>
      <c r="U26" s="509">
        <v>-4.4010884182101815E-4</v>
      </c>
      <c r="V26" s="509">
        <v>-5.310374127122802E-4</v>
      </c>
      <c r="W26" s="509">
        <v>-3.0569743202163316E-4</v>
      </c>
      <c r="X26" s="509">
        <v>-1.6180620714309515E-4</v>
      </c>
      <c r="Y26" s="509">
        <v>-1.8682607887996703E-4</v>
      </c>
      <c r="Z26" s="509">
        <v>-4.6761817295920081E-3</v>
      </c>
      <c r="AA26" s="509">
        <v>-4.6761817295920948E-3</v>
      </c>
      <c r="AC26" s="509">
        <v>0.65239247176995097</v>
      </c>
      <c r="AD26" s="509">
        <v>9.4117138141980888E-2</v>
      </c>
      <c r="AE26" s="509">
        <v>0.11356218458143898</v>
      </c>
      <c r="AF26" s="509">
        <v>6.5373300204974061E-2</v>
      </c>
      <c r="AG26" s="509">
        <v>3.4602206778908177E-2</v>
      </c>
      <c r="AH26" s="509">
        <v>3.9952698522746979E-2</v>
      </c>
      <c r="AI26" s="509">
        <v>0.99999999999999989</v>
      </c>
    </row>
    <row r="27" spans="1:35">
      <c r="A27" s="17">
        <v>201912</v>
      </c>
      <c r="B27" s="408">
        <f t="shared" ref="B27" si="330">T27*100</f>
        <v>-0.36868640569663158</v>
      </c>
      <c r="C27" s="412">
        <f t="shared" ref="C27" si="331">U27*100</f>
        <v>-6.2368606107708634E-2</v>
      </c>
      <c r="D27" s="408">
        <f t="shared" ref="D27" si="332">V27*100</f>
        <v>-5.3642127811040823E-2</v>
      </c>
      <c r="E27" s="408">
        <f t="shared" ref="E27" si="333">W27*100</f>
        <v>-3.1203076131273901E-2</v>
      </c>
      <c r="F27" s="408">
        <f t="shared" ref="F27" si="334">X27*100</f>
        <v>-1.6390974003947057E-2</v>
      </c>
      <c r="G27" s="408">
        <f t="shared" ref="G27" si="335">Y27*100</f>
        <v>-2.0334273265929844E-2</v>
      </c>
      <c r="H27" s="408">
        <f t="shared" ref="H27" si="336">Z27*100</f>
        <v>-0.55262546301653193</v>
      </c>
      <c r="I27" s="408">
        <f t="shared" ref="I27" si="337">AA27*100</f>
        <v>-0.55262546301651805</v>
      </c>
      <c r="K27" s="17">
        <v>201912</v>
      </c>
      <c r="L27" s="406">
        <f t="shared" ref="L27" si="338">AC27*100</f>
        <v>66.715421269975437</v>
      </c>
      <c r="M27" s="415">
        <f t="shared" ref="M27" si="339">AD27*100</f>
        <v>11.285872671748907</v>
      </c>
      <c r="N27" s="406">
        <f t="shared" ref="N27" si="340">AE27*100</f>
        <v>9.7067781709211811</v>
      </c>
      <c r="O27" s="406">
        <f t="shared" ref="O27" si="341">AF27*100</f>
        <v>5.6463334065264474</v>
      </c>
      <c r="P27" s="406">
        <f t="shared" ref="P27" si="342">AG27*100</f>
        <v>2.9660185968406449</v>
      </c>
      <c r="Q27" s="406">
        <f t="shared" ref="Q27" si="343">AH27*100</f>
        <v>3.6795758839873689</v>
      </c>
      <c r="R27" s="406">
        <f t="shared" ref="R27" si="344">AI27*100</f>
        <v>100</v>
      </c>
      <c r="S27" s="408"/>
      <c r="T27" s="510">
        <v>-3.6868640569663155E-3</v>
      </c>
      <c r="U27" s="510">
        <v>-6.2368606107708635E-4</v>
      </c>
      <c r="V27" s="510">
        <v>-5.3642127811040822E-4</v>
      </c>
      <c r="W27" s="510">
        <v>-3.1203076131273901E-4</v>
      </c>
      <c r="X27" s="510">
        <v>-1.6390974003947057E-4</v>
      </c>
      <c r="Y27" s="510">
        <v>-2.0334273265929843E-4</v>
      </c>
      <c r="Z27" s="510">
        <v>-5.5262546301653188E-3</v>
      </c>
      <c r="AA27" s="510">
        <v>-5.5262546301651809E-3</v>
      </c>
      <c r="AC27" s="510">
        <v>0.66715421269975439</v>
      </c>
      <c r="AD27" s="510">
        <v>0.11285872671748907</v>
      </c>
      <c r="AE27" s="510">
        <v>9.7067781709211806E-2</v>
      </c>
      <c r="AF27" s="510">
        <v>5.6463334065264478E-2</v>
      </c>
      <c r="AG27" s="510">
        <v>2.9660185968406451E-2</v>
      </c>
      <c r="AH27" s="510">
        <v>3.6795758839873689E-2</v>
      </c>
      <c r="AI27" s="510">
        <v>1</v>
      </c>
    </row>
    <row r="28" spans="1:35">
      <c r="A28" s="404">
        <v>202001</v>
      </c>
      <c r="B28" s="409">
        <f t="shared" ref="B28" si="345">T28*100</f>
        <v>-0.45351790394493913</v>
      </c>
      <c r="C28" s="413">
        <f t="shared" ref="C28" si="346">U28*100</f>
        <v>-9.3091720382266138E-2</v>
      </c>
      <c r="D28" s="409">
        <f t="shared" ref="D28" si="347">V28*100</f>
        <v>-6.3347901704407253E-2</v>
      </c>
      <c r="E28" s="409">
        <f t="shared" ref="E28" si="348">W28*100</f>
        <v>-3.426632959660432E-2</v>
      </c>
      <c r="F28" s="409">
        <f t="shared" ref="F28" si="349">X28*100</f>
        <v>-1.8719970804911352E-2</v>
      </c>
      <c r="G28" s="409">
        <f t="shared" ref="G28" si="350">Y28*100</f>
        <v>-2.382811864146419E-2</v>
      </c>
      <c r="H28" s="409">
        <f t="shared" ref="H28" si="351">Z28*100</f>
        <v>-0.68677194507459249</v>
      </c>
      <c r="I28" s="409">
        <f t="shared" ref="I28" si="352">AA28*100</f>
        <v>-0.68677194507460004</v>
      </c>
      <c r="K28" s="404">
        <v>202001</v>
      </c>
      <c r="L28" s="405">
        <f t="shared" ref="L28:L29" si="353">AC28*100</f>
        <v>66.036172152559487</v>
      </c>
      <c r="M28" s="417">
        <f t="shared" ref="M28:M29" si="354">AD28*100</f>
        <v>13.554968436014834</v>
      </c>
      <c r="N28" s="405">
        <f t="shared" ref="N28:N29" si="355">AE28*100</f>
        <v>9.2240083711524985</v>
      </c>
      <c r="O28" s="405">
        <f t="shared" ref="O28:O29" si="356">AF28*100</f>
        <v>4.9894771972495979</v>
      </c>
      <c r="P28" s="405">
        <f t="shared" ref="P28:P29" si="357">AG28*100</f>
        <v>2.7257914274407522</v>
      </c>
      <c r="Q28" s="405">
        <f t="shared" ref="Q28:Q29" si="358">AH28*100</f>
        <v>3.4695824155828241</v>
      </c>
      <c r="R28" s="405">
        <f t="shared" ref="R28:R29" si="359">AI28*100</f>
        <v>100</v>
      </c>
      <c r="S28" s="408"/>
      <c r="T28" s="509">
        <v>-4.5351790394493911E-3</v>
      </c>
      <c r="U28" s="509">
        <v>-9.309172038226614E-4</v>
      </c>
      <c r="V28" s="509">
        <v>-6.3347901704407248E-4</v>
      </c>
      <c r="W28" s="509">
        <v>-3.4266329596604323E-4</v>
      </c>
      <c r="X28" s="509">
        <v>-1.8719970804911352E-4</v>
      </c>
      <c r="Y28" s="509">
        <v>-2.3828118641464188E-4</v>
      </c>
      <c r="Z28" s="509">
        <v>-6.8677194507459245E-3</v>
      </c>
      <c r="AA28" s="509">
        <v>-6.8677194507460008E-3</v>
      </c>
      <c r="AC28" s="509">
        <v>0.6603617215255948</v>
      </c>
      <c r="AD28" s="509">
        <v>0.13554968436014833</v>
      </c>
      <c r="AE28" s="509">
        <v>9.2240083711524992E-2</v>
      </c>
      <c r="AF28" s="509">
        <v>4.9894771972495977E-2</v>
      </c>
      <c r="AG28" s="509">
        <v>2.7257914274407522E-2</v>
      </c>
      <c r="AH28" s="509">
        <v>3.4695824155828239E-2</v>
      </c>
      <c r="AI28" s="509">
        <v>1</v>
      </c>
    </row>
    <row r="29" spans="1:35">
      <c r="A29" s="17">
        <v>202002</v>
      </c>
      <c r="B29" s="408">
        <f t="shared" ref="B29" si="360">T29*100</f>
        <v>-0.51576348251284321</v>
      </c>
      <c r="C29" s="412">
        <f t="shared" ref="C29" si="361">U29*100</f>
        <v>-0.11751989057368108</v>
      </c>
      <c r="D29" s="408">
        <f t="shared" ref="D29" si="362">V29*100</f>
        <v>-8.1926171591563332E-2</v>
      </c>
      <c r="E29" s="408">
        <f t="shared" ref="E29" si="363">W29*100</f>
        <v>-3.9116210934087486E-2</v>
      </c>
      <c r="F29" s="408">
        <f t="shared" ref="F29" si="364">X29*100</f>
        <v>-2.1336503331476131E-2</v>
      </c>
      <c r="G29" s="408">
        <f t="shared" ref="G29" si="365">Y29*100</f>
        <v>-2.7234007176541428E-2</v>
      </c>
      <c r="H29" s="408">
        <f t="shared" ref="H29" si="366">Z29*100</f>
        <v>-0.80289626612019271</v>
      </c>
      <c r="I29" s="408">
        <f t="shared" ref="I29" si="367">AA29*100</f>
        <v>-0.80289626612019371</v>
      </c>
      <c r="K29" s="17">
        <v>202002</v>
      </c>
      <c r="L29" s="406">
        <f t="shared" si="353"/>
        <v>64.237872845660235</v>
      </c>
      <c r="M29" s="415">
        <f t="shared" si="354"/>
        <v>14.636995528895444</v>
      </c>
      <c r="N29" s="406">
        <f t="shared" si="355"/>
        <v>10.203830189353386</v>
      </c>
      <c r="O29" s="406">
        <f t="shared" si="356"/>
        <v>4.8718885097208595</v>
      </c>
      <c r="P29" s="406">
        <f t="shared" si="357"/>
        <v>2.6574420920624982</v>
      </c>
      <c r="Q29" s="406">
        <f t="shared" si="358"/>
        <v>3.3919708343075698</v>
      </c>
      <c r="R29" s="406">
        <f t="shared" si="359"/>
        <v>100</v>
      </c>
      <c r="S29" s="408"/>
      <c r="T29" s="509">
        <v>-5.1576348251284321E-3</v>
      </c>
      <c r="U29" s="509">
        <v>-1.1751989057368108E-3</v>
      </c>
      <c r="V29" s="509">
        <v>-8.1926171591563336E-4</v>
      </c>
      <c r="W29" s="509">
        <v>-3.9116210934087486E-4</v>
      </c>
      <c r="X29" s="509">
        <v>-2.133650333147613E-4</v>
      </c>
      <c r="Y29" s="509">
        <v>-2.7234007176541429E-4</v>
      </c>
      <c r="Z29" s="509">
        <v>-8.0289626612019271E-3</v>
      </c>
      <c r="AA29" s="509">
        <v>-8.0289626612019376E-3</v>
      </c>
      <c r="AC29" s="509">
        <v>0.64237872845660238</v>
      </c>
      <c r="AD29" s="509">
        <v>0.14636995528895444</v>
      </c>
      <c r="AE29" s="509">
        <v>0.10203830189353387</v>
      </c>
      <c r="AF29" s="509">
        <v>4.8718885097208599E-2</v>
      </c>
      <c r="AG29" s="509">
        <v>2.657442092062498E-2</v>
      </c>
      <c r="AH29" s="509">
        <v>3.39197083430757E-2</v>
      </c>
      <c r="AI29" s="509">
        <v>1</v>
      </c>
    </row>
    <row r="30" spans="1:35">
      <c r="A30" s="17">
        <v>202003</v>
      </c>
      <c r="B30" s="408">
        <f t="shared" ref="B30" si="368">T30*100</f>
        <v>-0.54884660986169787</v>
      </c>
      <c r="C30" s="412">
        <f t="shared" ref="C30" si="369">U30*100</f>
        <v>-0.13335593228782566</v>
      </c>
      <c r="D30" s="408">
        <f t="shared" ref="D30" si="370">V30*100</f>
        <v>-0.10789441650841257</v>
      </c>
      <c r="E30" s="408">
        <f t="shared" ref="E30" si="371">W30*100</f>
        <v>-4.4783276349291044E-2</v>
      </c>
      <c r="F30" s="408">
        <f t="shared" ref="F30" si="372">X30*100</f>
        <v>-2.4748409795917352E-2</v>
      </c>
      <c r="G30" s="408">
        <f t="shared" ref="G30" si="373">Y30*100</f>
        <v>-2.9376144147252967E-2</v>
      </c>
      <c r="H30" s="408">
        <f t="shared" ref="H30" si="374">Z30*100</f>
        <v>-0.88900478895039736</v>
      </c>
      <c r="I30" s="408">
        <f t="shared" ref="I30" si="375">AA30*100</f>
        <v>-0.88900478895040036</v>
      </c>
      <c r="K30" s="17">
        <v>202003</v>
      </c>
      <c r="L30" s="406">
        <f t="shared" ref="L30" si="376">AC30*100</f>
        <v>61.737193846806271</v>
      </c>
      <c r="M30" s="415">
        <f t="shared" ref="M30" si="377">AD30*100</f>
        <v>15.000586492371118</v>
      </c>
      <c r="N30" s="406">
        <f t="shared" ref="N30" si="378">AE30*100</f>
        <v>12.13653940332515</v>
      </c>
      <c r="O30" s="406">
        <f t="shared" ref="O30" si="379">AF30*100</f>
        <v>5.0374617669005337</v>
      </c>
      <c r="P30" s="406">
        <f t="shared" ref="P30" si="380">AG30*100</f>
        <v>2.7838331248065082</v>
      </c>
      <c r="Q30" s="406">
        <f t="shared" ref="Q30" si="381">AH30*100</f>
        <v>3.3043853657904227</v>
      </c>
      <c r="R30" s="406">
        <f t="shared" ref="R30" si="382">AI30*100</f>
        <v>100</v>
      </c>
      <c r="S30" s="408"/>
      <c r="T30" s="509">
        <v>-5.4884660986169783E-3</v>
      </c>
      <c r="U30" s="509">
        <v>-1.3335593228782567E-3</v>
      </c>
      <c r="V30" s="509">
        <v>-1.0789441650841257E-3</v>
      </c>
      <c r="W30" s="509">
        <v>-4.4783276349291045E-4</v>
      </c>
      <c r="X30" s="509">
        <v>-2.4748409795917351E-4</v>
      </c>
      <c r="Y30" s="509">
        <v>-2.9376144147252967E-4</v>
      </c>
      <c r="Z30" s="509">
        <v>-8.8900478895039738E-3</v>
      </c>
      <c r="AA30" s="509">
        <v>-8.8900478895040033E-3</v>
      </c>
      <c r="AC30" s="509">
        <v>0.61737193846806271</v>
      </c>
      <c r="AD30" s="509">
        <v>0.15000586492371118</v>
      </c>
      <c r="AE30" s="509">
        <v>0.1213653940332515</v>
      </c>
      <c r="AF30" s="509">
        <v>5.0374617669005334E-2</v>
      </c>
      <c r="AG30" s="509">
        <v>2.7838331248065083E-2</v>
      </c>
      <c r="AH30" s="509">
        <v>3.3043853657904229E-2</v>
      </c>
      <c r="AI30" s="509">
        <v>1</v>
      </c>
    </row>
    <row r="31" spans="1:35">
      <c r="A31" s="17">
        <v>202004</v>
      </c>
      <c r="B31" s="408">
        <f t="shared" ref="B31" si="383">T31*100</f>
        <v>-0.49971880548523218</v>
      </c>
      <c r="C31" s="412">
        <f t="shared" ref="C31" si="384">U31*100</f>
        <v>-0.13112515900705482</v>
      </c>
      <c r="D31" s="408">
        <f t="shared" ref="D31" si="385">V31*100</f>
        <v>-0.11625132446596191</v>
      </c>
      <c r="E31" s="408">
        <f t="shared" ref="E31" si="386">W31*100</f>
        <v>-4.349862159957827E-2</v>
      </c>
      <c r="F31" s="408">
        <f t="shared" ref="F31" si="387">X31*100</f>
        <v>-2.5716375498103818E-2</v>
      </c>
      <c r="G31" s="408">
        <f t="shared" ref="G31" si="388">Y31*100</f>
        <v>-2.796874544240498E-2</v>
      </c>
      <c r="H31" s="408">
        <f t="shared" ref="H31" si="389">Z31*100</f>
        <v>-0.84427903149833605</v>
      </c>
      <c r="I31" s="408">
        <f t="shared" ref="I31" si="390">AA31*100</f>
        <v>-0.84427903149832484</v>
      </c>
      <c r="K31" s="17">
        <v>202004</v>
      </c>
      <c r="L31" s="406">
        <f t="shared" ref="L31" si="391">AC31*100</f>
        <v>59.188821093706991</v>
      </c>
      <c r="M31" s="415">
        <f t="shared" ref="M31" si="392">AD31*100</f>
        <v>15.53102163088759</v>
      </c>
      <c r="N31" s="406">
        <f t="shared" ref="N31" si="393">AE31*100</f>
        <v>13.7693013954938</v>
      </c>
      <c r="O31" s="406">
        <f t="shared" ref="O31" si="394">AF31*100</f>
        <v>5.1521617826255346</v>
      </c>
      <c r="P31" s="406">
        <f t="shared" ref="P31" si="395">AG31*100</f>
        <v>3.0459569098222357</v>
      </c>
      <c r="Q31" s="406">
        <f t="shared" ref="Q31" si="396">AH31*100</f>
        <v>3.312737187463846</v>
      </c>
      <c r="R31" s="406">
        <f t="shared" ref="R31" si="397">AI31*100</f>
        <v>99.999999999999972</v>
      </c>
      <c r="S31" s="408"/>
      <c r="T31" s="509">
        <v>-4.997188054852322E-3</v>
      </c>
      <c r="U31" s="509">
        <v>-1.3112515900705482E-3</v>
      </c>
      <c r="V31" s="509">
        <v>-1.1625132446596192E-3</v>
      </c>
      <c r="W31" s="509">
        <v>-4.3498621599578273E-4</v>
      </c>
      <c r="X31" s="509">
        <v>-2.5716375498103817E-4</v>
      </c>
      <c r="Y31" s="509">
        <v>-2.796874544240498E-4</v>
      </c>
      <c r="Z31" s="509">
        <v>-8.4427903149833609E-3</v>
      </c>
      <c r="AA31" s="509">
        <v>-8.4427903149832482E-3</v>
      </c>
      <c r="AC31" s="509">
        <v>0.59188821093706989</v>
      </c>
      <c r="AD31" s="509">
        <v>0.1553102163088759</v>
      </c>
      <c r="AE31" s="509">
        <v>0.13769301395493799</v>
      </c>
      <c r="AF31" s="509">
        <v>5.1521617826255348E-2</v>
      </c>
      <c r="AG31" s="509">
        <v>3.0459569098222356E-2</v>
      </c>
      <c r="AH31" s="509">
        <v>3.3127371874638462E-2</v>
      </c>
      <c r="AI31" s="509">
        <v>0.99999999999999978</v>
      </c>
    </row>
    <row r="32" spans="1:35">
      <c r="A32" s="17">
        <v>202005</v>
      </c>
      <c r="B32" s="408">
        <f t="shared" ref="B32" si="398">T32*100</f>
        <v>-0.27378844393036544</v>
      </c>
      <c r="C32" s="412">
        <f t="shared" ref="C32" si="399">U32*100</f>
        <v>-8.3559243013551887E-2</v>
      </c>
      <c r="D32" s="408">
        <f t="shared" ref="D32" si="400">V32*100</f>
        <v>-9.4735421408390905E-2</v>
      </c>
      <c r="E32" s="408">
        <f t="shared" ref="E32" si="401">W32*100</f>
        <v>-2.8481904532742672E-2</v>
      </c>
      <c r="F32" s="408">
        <f t="shared" ref="F32" si="402">X32*100</f>
        <v>-1.8958567914593334E-2</v>
      </c>
      <c r="G32" s="408">
        <f t="shared" ref="G32" si="403">Y32*100</f>
        <v>-1.9920077512430467E-2</v>
      </c>
      <c r="H32" s="408">
        <f t="shared" ref="H32" si="404">Z32*100</f>
        <v>-0.51944365831207473</v>
      </c>
      <c r="I32" s="408">
        <f t="shared" ref="I32" si="405">AA32*100</f>
        <v>-0.51944365831208428</v>
      </c>
      <c r="K32" s="17">
        <v>202005</v>
      </c>
      <c r="L32" s="406">
        <f t="shared" ref="L32" si="406">AC32*100</f>
        <v>52.708015498742903</v>
      </c>
      <c r="M32" s="415">
        <f t="shared" ref="M32" si="407">AD32*100</f>
        <v>16.086295727447428</v>
      </c>
      <c r="N32" s="406">
        <f t="shared" ref="N32" si="408">AE32*100</f>
        <v>18.237862738806438</v>
      </c>
      <c r="O32" s="406">
        <f t="shared" ref="O32" si="409">AF32*100</f>
        <v>5.4831556949398985</v>
      </c>
      <c r="P32" s="406">
        <f t="shared" ref="P32" si="410">AG32*100</f>
        <v>3.6497833039677392</v>
      </c>
      <c r="Q32" s="406">
        <f t="shared" ref="Q32" si="411">AH32*100</f>
        <v>3.8348870360955982</v>
      </c>
      <c r="R32" s="406">
        <f t="shared" ref="R32" si="412">AI32*100</f>
        <v>100</v>
      </c>
      <c r="S32" s="408"/>
      <c r="T32" s="509">
        <v>-2.7378844393036545E-3</v>
      </c>
      <c r="U32" s="509">
        <v>-8.3559243013551891E-4</v>
      </c>
      <c r="V32" s="509">
        <v>-9.4735421408390899E-4</v>
      </c>
      <c r="W32" s="509">
        <v>-2.8481904532742672E-4</v>
      </c>
      <c r="X32" s="509">
        <v>-1.8958567914593335E-4</v>
      </c>
      <c r="Y32" s="509">
        <v>-1.9920077512430468E-4</v>
      </c>
      <c r="Z32" s="509">
        <v>-5.1944365831207472E-3</v>
      </c>
      <c r="AA32" s="509">
        <v>-5.1944365831208426E-3</v>
      </c>
      <c r="AC32" s="509">
        <v>0.52708015498742899</v>
      </c>
      <c r="AD32" s="509">
        <v>0.16086295727447428</v>
      </c>
      <c r="AE32" s="509">
        <v>0.18237862738806437</v>
      </c>
      <c r="AF32" s="509">
        <v>5.4831556949398987E-2</v>
      </c>
      <c r="AG32" s="509">
        <v>3.6497833039677394E-2</v>
      </c>
      <c r="AH32" s="509">
        <v>3.8348870360955981E-2</v>
      </c>
      <c r="AI32" s="509">
        <v>1</v>
      </c>
    </row>
    <row r="33" spans="1:35">
      <c r="A33" s="17">
        <v>202006</v>
      </c>
      <c r="B33" s="408">
        <f t="shared" ref="B33" si="413">T33*100</f>
        <v>3.6809477086768724E-2</v>
      </c>
      <c r="C33" s="412">
        <f t="shared" ref="C33" si="414">U33*100</f>
        <v>-7.2238362969858291E-3</v>
      </c>
      <c r="D33" s="408">
        <f t="shared" ref="D33" si="415">V33*100</f>
        <v>-4.7531880008713764E-2</v>
      </c>
      <c r="E33" s="408">
        <f t="shared" ref="E33" si="416">W33*100</f>
        <v>-5.6075627993196634E-3</v>
      </c>
      <c r="F33" s="408">
        <f t="shared" ref="F33" si="417">X33*100</f>
        <v>-7.814891150313235E-3</v>
      </c>
      <c r="G33" s="408">
        <f t="shared" ref="G33" si="418">Y33*100</f>
        <v>-8.1138360930562946E-3</v>
      </c>
      <c r="H33" s="408">
        <f t="shared" ref="H33" si="419">Z33*100</f>
        <v>-3.9482529261620068E-2</v>
      </c>
      <c r="I33" s="408">
        <f t="shared" ref="I33" si="420">AA33*100</f>
        <v>-3.9482529261639719E-2</v>
      </c>
      <c r="K33" s="17">
        <v>202006</v>
      </c>
      <c r="L33" s="406">
        <f t="shared" ref="L33" si="421">AC33*100</f>
        <v>-93.229784857147578</v>
      </c>
      <c r="M33" s="415">
        <f t="shared" ref="M33" si="422">AD33*100</f>
        <v>18.296285552323852</v>
      </c>
      <c r="N33" s="406">
        <f t="shared" ref="N33" si="423">AE33*100</f>
        <v>120.38712032290763</v>
      </c>
      <c r="O33" s="406">
        <f t="shared" ref="O33" si="424">AF33*100</f>
        <v>14.202643306265156</v>
      </c>
      <c r="P33" s="406">
        <f t="shared" ref="P33" si="425">AG33*100</f>
        <v>19.79328907357991</v>
      </c>
      <c r="Q33" s="406">
        <f t="shared" ref="Q33" si="426">AH33*100</f>
        <v>20.550446602071016</v>
      </c>
      <c r="R33" s="406">
        <f t="shared" ref="R33" si="427">AI33*100</f>
        <v>100</v>
      </c>
      <c r="S33" s="408"/>
      <c r="T33" s="509">
        <v>3.6809477086768725E-4</v>
      </c>
      <c r="U33" s="509">
        <v>-7.2238362969858293E-5</v>
      </c>
      <c r="V33" s="509">
        <v>-4.7531880008713767E-4</v>
      </c>
      <c r="W33" s="509">
        <v>-5.6075627993196637E-5</v>
      </c>
      <c r="X33" s="509">
        <v>-7.8148911503132343E-5</v>
      </c>
      <c r="Y33" s="509">
        <v>-8.1138360930562952E-5</v>
      </c>
      <c r="Z33" s="509">
        <v>-3.9482529261620065E-4</v>
      </c>
      <c r="AA33" s="509">
        <v>-3.9482529261639722E-4</v>
      </c>
      <c r="AC33" s="509">
        <v>-0.9322978485714758</v>
      </c>
      <c r="AD33" s="509">
        <v>0.18296285552323852</v>
      </c>
      <c r="AE33" s="509">
        <v>1.2038712032290764</v>
      </c>
      <c r="AF33" s="509">
        <v>0.14202643306265156</v>
      </c>
      <c r="AG33" s="509">
        <v>0.19793289073579909</v>
      </c>
      <c r="AH33" s="509">
        <v>0.20550446602071015</v>
      </c>
      <c r="AI33" s="509">
        <v>1</v>
      </c>
    </row>
    <row r="34" spans="1:35">
      <c r="A34" s="17">
        <v>202007</v>
      </c>
      <c r="B34" s="408">
        <f t="shared" ref="B34" si="428">T34*100</f>
        <v>0.26393166600228224</v>
      </c>
      <c r="C34" s="412">
        <f t="shared" ref="C34" si="429">U34*100</f>
        <v>5.9072523421014191E-2</v>
      </c>
      <c r="D34" s="408">
        <f t="shared" ref="D34" si="430">V34*100</f>
        <v>4.8408945672498184E-3</v>
      </c>
      <c r="E34" s="408">
        <f t="shared" ref="E34" si="431">W34*100</f>
        <v>1.5232979979692791E-2</v>
      </c>
      <c r="F34" s="408">
        <f t="shared" ref="F34" si="432">X34*100</f>
        <v>2.0592812689183815E-3</v>
      </c>
      <c r="G34" s="408">
        <f t="shared" ref="G34" si="433">Y34*100</f>
        <v>1.5213914022202352E-3</v>
      </c>
      <c r="H34" s="408">
        <f t="shared" ref="H34" si="434">Z34*100</f>
        <v>0.34665873664137764</v>
      </c>
      <c r="I34" s="408">
        <f t="shared" ref="I34" si="435">AA34*100</f>
        <v>0.34665873664137642</v>
      </c>
      <c r="K34" s="17">
        <v>202007</v>
      </c>
      <c r="L34" s="406">
        <f t="shared" ref="L34" si="436">AC34*100</f>
        <v>76.13587603745367</v>
      </c>
      <c r="M34" s="415">
        <f t="shared" ref="M34" si="437">AD34*100</f>
        <v>17.040540790444688</v>
      </c>
      <c r="N34" s="406">
        <f t="shared" ref="N34" si="438">AE34*100</f>
        <v>1.396443838153653</v>
      </c>
      <c r="O34" s="406">
        <f t="shared" ref="O34" si="439">AF34*100</f>
        <v>4.3942293586131314</v>
      </c>
      <c r="P34" s="406">
        <f t="shared" ref="P34" si="440">AG34*100</f>
        <v>0.59403703159765764</v>
      </c>
      <c r="Q34" s="406">
        <f t="shared" ref="Q34" si="441">AH34*100</f>
        <v>0.43887294373720959</v>
      </c>
      <c r="R34" s="406">
        <f t="shared" ref="R34" si="442">AI34*100</f>
        <v>100</v>
      </c>
      <c r="S34" s="408"/>
      <c r="T34" s="509">
        <v>2.6393166600228225E-3</v>
      </c>
      <c r="U34" s="509">
        <v>5.907252342101419E-4</v>
      </c>
      <c r="V34" s="509">
        <v>4.8408945672498183E-5</v>
      </c>
      <c r="W34" s="509">
        <v>1.5232979979692792E-4</v>
      </c>
      <c r="X34" s="509">
        <v>2.0592812689183814E-5</v>
      </c>
      <c r="Y34" s="509">
        <v>1.5213914022202351E-5</v>
      </c>
      <c r="Z34" s="509">
        <v>3.4665873664137766E-3</v>
      </c>
      <c r="AA34" s="509">
        <v>3.4665873664137641E-3</v>
      </c>
      <c r="AC34" s="509">
        <v>0.76135876037453665</v>
      </c>
      <c r="AD34" s="509">
        <v>0.17040540790444689</v>
      </c>
      <c r="AE34" s="509">
        <v>1.3964438381536531E-2</v>
      </c>
      <c r="AF34" s="509">
        <v>4.394229358613131E-2</v>
      </c>
      <c r="AG34" s="509">
        <v>5.940370315976576E-3</v>
      </c>
      <c r="AH34" s="509">
        <v>4.3887294373720961E-3</v>
      </c>
      <c r="AI34" s="509">
        <v>1</v>
      </c>
    </row>
    <row r="35" spans="1:35">
      <c r="A35" s="17">
        <v>202008</v>
      </c>
      <c r="B35" s="408">
        <f t="shared" ref="B35" si="443">T35*100</f>
        <v>0.39666761024534974</v>
      </c>
      <c r="C35" s="412">
        <f t="shared" ref="C35" si="444">U35*100</f>
        <v>0.10917989840772861</v>
      </c>
      <c r="D35" s="408">
        <f t="shared" ref="D35" si="445">V35*100</f>
        <v>4.8488381995548377E-2</v>
      </c>
      <c r="E35" s="408">
        <f t="shared" ref="E35" si="446">W35*100</f>
        <v>3.0352994270187054E-2</v>
      </c>
      <c r="F35" s="408">
        <f t="shared" ref="F35" si="447">X35*100</f>
        <v>9.710624937149949E-3</v>
      </c>
      <c r="G35" s="408">
        <f t="shared" ref="G35" si="448">Y35*100</f>
        <v>1.0304268129867011E-2</v>
      </c>
      <c r="H35" s="408">
        <f t="shared" ref="H35" si="449">Z35*100</f>
        <v>0.60470377798583086</v>
      </c>
      <c r="I35" s="408">
        <f t="shared" ref="I35" si="450">AA35*100</f>
        <v>0.60470377798584452</v>
      </c>
      <c r="K35" s="17">
        <v>202008</v>
      </c>
      <c r="L35" s="406">
        <f t="shared" ref="L35" si="451">AC35*100</f>
        <v>65.597012072023844</v>
      </c>
      <c r="M35" s="415">
        <f t="shared" ref="M35" si="452">AD35*100</f>
        <v>18.055104396964239</v>
      </c>
      <c r="N35" s="406">
        <f t="shared" ref="N35" si="453">AE35*100</f>
        <v>8.0185346546130791</v>
      </c>
      <c r="O35" s="406">
        <f t="shared" ref="O35" si="454">AF35*100</f>
        <v>5.0194815007255125</v>
      </c>
      <c r="P35" s="406">
        <f t="shared" ref="P35" si="455">AG35*100</f>
        <v>1.605848233575528</v>
      </c>
      <c r="Q35" s="406">
        <f t="shared" ref="Q35" si="456">AH35*100</f>
        <v>1.7040191420977786</v>
      </c>
      <c r="R35" s="406">
        <f t="shared" ref="R35" si="457">AI35*100</f>
        <v>99.999999999999972</v>
      </c>
      <c r="S35" s="408"/>
      <c r="T35" s="509">
        <v>3.9666761024534977E-3</v>
      </c>
      <c r="U35" s="509">
        <v>1.0917989840772862E-3</v>
      </c>
      <c r="V35" s="509">
        <v>4.848838199554838E-4</v>
      </c>
      <c r="W35" s="509">
        <v>3.0352994270187053E-4</v>
      </c>
      <c r="X35" s="509">
        <v>9.7106249371499485E-5</v>
      </c>
      <c r="Y35" s="509">
        <v>1.0304268129867012E-4</v>
      </c>
      <c r="Z35" s="509">
        <v>6.0470377798583089E-3</v>
      </c>
      <c r="AA35" s="509">
        <v>6.0470377798584451E-3</v>
      </c>
      <c r="AC35" s="509">
        <v>0.65597012072023841</v>
      </c>
      <c r="AD35" s="509">
        <v>0.18055104396964239</v>
      </c>
      <c r="AE35" s="509">
        <v>8.0185346546130784E-2</v>
      </c>
      <c r="AF35" s="509">
        <v>5.0194815007255124E-2</v>
      </c>
      <c r="AG35" s="509">
        <v>1.605848233575528E-2</v>
      </c>
      <c r="AH35" s="509">
        <v>1.7040191420977787E-2</v>
      </c>
      <c r="AI35" s="509">
        <v>0.99999999999999967</v>
      </c>
    </row>
    <row r="36" spans="1:35">
      <c r="A36" s="17">
        <v>202009</v>
      </c>
      <c r="B36" s="408">
        <f t="shared" ref="B36" si="458">T36*100</f>
        <v>0.49478303280058678</v>
      </c>
      <c r="C36" s="412">
        <f t="shared" ref="C36" si="459">U36*100</f>
        <v>0.14421298797044957</v>
      </c>
      <c r="D36" s="408">
        <f t="shared" ref="D36" si="460">V36*100</f>
        <v>8.0416908975160975E-2</v>
      </c>
      <c r="E36" s="408">
        <f t="shared" ref="E36" si="461">W36*100</f>
        <v>4.3944595474929599E-2</v>
      </c>
      <c r="F36" s="408">
        <f t="shared" ref="F36" si="462">X36*100</f>
        <v>1.5641892300477932E-2</v>
      </c>
      <c r="G36" s="408">
        <f t="shared" ref="G36" si="463">Y36*100</f>
        <v>1.8706198901912625E-2</v>
      </c>
      <c r="H36" s="408">
        <f t="shared" ref="H36" si="464">Z36*100</f>
        <v>0.79770561642351734</v>
      </c>
      <c r="I36" s="408">
        <f t="shared" ref="I36" si="465">AA36*100</f>
        <v>0.7977056164234948</v>
      </c>
      <c r="K36" s="17">
        <v>202009</v>
      </c>
      <c r="L36" s="406">
        <f t="shared" ref="L36" si="466">AC36*100</f>
        <v>62.025767728567281</v>
      </c>
      <c r="M36" s="415">
        <f t="shared" ref="M36" si="467">AD36*100</f>
        <v>18.078472183388023</v>
      </c>
      <c r="N36" s="406">
        <f t="shared" ref="N36" si="468">AE36*100</f>
        <v>10.081025796923321</v>
      </c>
      <c r="O36" s="406">
        <f t="shared" ref="O36" si="469">AF36*100</f>
        <v>5.5088737712482851</v>
      </c>
      <c r="P36" s="406">
        <f t="shared" ref="P36" si="470">AG36*100</f>
        <v>1.9608602444856484</v>
      </c>
      <c r="Q36" s="406">
        <f t="shared" ref="Q36" si="471">AH36*100</f>
        <v>2.3450002753874486</v>
      </c>
      <c r="R36" s="406">
        <f t="shared" ref="R36" si="472">AI36*100</f>
        <v>100</v>
      </c>
      <c r="S36" s="408"/>
      <c r="T36" s="509">
        <v>4.9478303280058675E-3</v>
      </c>
      <c r="U36" s="509">
        <v>1.4421298797044956E-3</v>
      </c>
      <c r="V36" s="509">
        <v>8.0416908975160977E-4</v>
      </c>
      <c r="W36" s="509">
        <v>4.3944595474929601E-4</v>
      </c>
      <c r="X36" s="509">
        <v>1.5641892300477932E-4</v>
      </c>
      <c r="Y36" s="509">
        <v>1.8706198901912626E-4</v>
      </c>
      <c r="Z36" s="509">
        <v>7.9770561642351738E-3</v>
      </c>
      <c r="AA36" s="509">
        <v>7.9770561642349483E-3</v>
      </c>
      <c r="AC36" s="509">
        <v>0.62025767728567283</v>
      </c>
      <c r="AD36" s="509">
        <v>0.18078472183388022</v>
      </c>
      <c r="AE36" s="509">
        <v>0.10081025796923321</v>
      </c>
      <c r="AF36" s="509">
        <v>5.5088737712482849E-2</v>
      </c>
      <c r="AG36" s="509">
        <v>1.9608602444856484E-2</v>
      </c>
      <c r="AH36" s="509">
        <v>2.3450002753874485E-2</v>
      </c>
      <c r="AI36" s="509">
        <v>1</v>
      </c>
    </row>
    <row r="37" spans="1:35">
      <c r="A37" s="17">
        <v>202010</v>
      </c>
      <c r="B37" s="408">
        <f t="shared" ref="B37" si="473">T37*100</f>
        <v>0.50309312108775417</v>
      </c>
      <c r="C37" s="412">
        <f t="shared" ref="C37" si="474">U37*100</f>
        <v>0.1412511134758275</v>
      </c>
      <c r="D37" s="408">
        <f t="shared" ref="D37" si="475">V37*100</f>
        <v>9.0319764990492921E-2</v>
      </c>
      <c r="E37" s="408">
        <f t="shared" ref="E37" si="476">W37*100</f>
        <v>4.9008353176133092E-2</v>
      </c>
      <c r="F37" s="408">
        <f t="shared" ref="F37" si="477">X37*100</f>
        <v>1.9355019112227402E-2</v>
      </c>
      <c r="G37" s="408">
        <f t="shared" ref="G37" si="478">Y37*100</f>
        <v>2.2224250871641125E-2</v>
      </c>
      <c r="H37" s="408">
        <f t="shared" ref="H37" si="479">Z37*100</f>
        <v>0.82525162271407626</v>
      </c>
      <c r="I37" s="408">
        <f t="shared" ref="I37" si="480">AA37*100</f>
        <v>0.82525162271410069</v>
      </c>
      <c r="K37" s="17">
        <v>202010</v>
      </c>
      <c r="L37" s="406">
        <f t="shared" ref="L37" si="481">AC37*100</f>
        <v>60.962391013929597</v>
      </c>
      <c r="M37" s="415">
        <f t="shared" ref="M37" si="482">AD37*100</f>
        <v>17.116126716756131</v>
      </c>
      <c r="N37" s="406">
        <f t="shared" ref="N37" si="483">AE37*100</f>
        <v>10.944512255965098</v>
      </c>
      <c r="O37" s="406">
        <f t="shared" ref="O37" si="484">AF37*100</f>
        <v>5.9385951905135421</v>
      </c>
      <c r="P37" s="406">
        <f t="shared" ref="P37" si="485">AG37*100</f>
        <v>2.3453475981753154</v>
      </c>
      <c r="Q37" s="406">
        <f t="shared" ref="Q37" si="486">AH37*100</f>
        <v>2.6930272246603177</v>
      </c>
      <c r="R37" s="406">
        <f t="shared" ref="R37" si="487">AI37*100</f>
        <v>100</v>
      </c>
      <c r="S37" s="408"/>
      <c r="T37" s="509">
        <v>5.0309312108775418E-3</v>
      </c>
      <c r="U37" s="509">
        <v>1.412511134758275E-3</v>
      </c>
      <c r="V37" s="509">
        <v>9.0319764990492925E-4</v>
      </c>
      <c r="W37" s="509">
        <v>4.9008353176133092E-4</v>
      </c>
      <c r="X37" s="509">
        <v>1.9355019112227403E-4</v>
      </c>
      <c r="Y37" s="509">
        <v>2.2224250871641124E-4</v>
      </c>
      <c r="Z37" s="509">
        <v>8.2525162271407625E-3</v>
      </c>
      <c r="AA37" s="509">
        <v>8.2525162271410071E-3</v>
      </c>
      <c r="AC37" s="509">
        <v>0.60962391013929595</v>
      </c>
      <c r="AD37" s="509">
        <v>0.1711612671675613</v>
      </c>
      <c r="AE37" s="509">
        <v>0.10944512255965098</v>
      </c>
      <c r="AF37" s="509">
        <v>5.9385951905135417E-2</v>
      </c>
      <c r="AG37" s="509">
        <v>2.3453475981753152E-2</v>
      </c>
      <c r="AH37" s="509">
        <v>2.6930272246603177E-2</v>
      </c>
      <c r="AI37" s="509">
        <v>1</v>
      </c>
    </row>
    <row r="38" spans="1:35">
      <c r="A38" s="17">
        <v>202011</v>
      </c>
      <c r="B38" s="408">
        <f t="shared" ref="B38" si="488">T38*100</f>
        <v>0.46796100161300475</v>
      </c>
      <c r="C38" s="412">
        <f t="shared" ref="C38" si="489">U38*100</f>
        <v>0.12892254139077491</v>
      </c>
      <c r="D38" s="408">
        <f t="shared" ref="D38" si="490">V38*100</f>
        <v>9.0044203148608629E-2</v>
      </c>
      <c r="E38" s="408">
        <f t="shared" ref="E38" si="491">W38*100</f>
        <v>4.6120728133287679E-2</v>
      </c>
      <c r="F38" s="408">
        <f t="shared" ref="F38" si="492">X38*100</f>
        <v>2.0875567074780419E-2</v>
      </c>
      <c r="G38" s="408">
        <f t="shared" ref="G38" si="493">Y38*100</f>
        <v>2.4205127895254305E-2</v>
      </c>
      <c r="H38" s="408">
        <f t="shared" ref="H38" si="494">Z38*100</f>
        <v>0.77812916925571085</v>
      </c>
      <c r="I38" s="408">
        <f t="shared" ref="I38" si="495">AA38*100</f>
        <v>0.77812916925571918</v>
      </c>
      <c r="K38" s="17">
        <v>202011</v>
      </c>
      <c r="L38" s="406">
        <f t="shared" ref="L38" si="496">AC38*100</f>
        <v>60.139244241494595</v>
      </c>
      <c r="M38" s="415">
        <f t="shared" ref="M38" si="497">AD38*100</f>
        <v>16.568269958841249</v>
      </c>
      <c r="N38" s="406">
        <f t="shared" ref="N38" si="498">AE38*100</f>
        <v>11.571883783091812</v>
      </c>
      <c r="O38" s="406">
        <f t="shared" ref="O38" si="499">AF38*100</f>
        <v>5.9271300904196496</v>
      </c>
      <c r="P38" s="406">
        <f t="shared" ref="P38" si="500">AG38*100</f>
        <v>2.6827894261756224</v>
      </c>
      <c r="Q38" s="406">
        <f t="shared" ref="Q38" si="501">AH38*100</f>
        <v>3.1106824999770639</v>
      </c>
      <c r="R38" s="406">
        <f t="shared" ref="R38" si="502">AI38*100</f>
        <v>100</v>
      </c>
      <c r="S38" s="408"/>
      <c r="T38" s="509">
        <v>4.6796100161300477E-3</v>
      </c>
      <c r="U38" s="509">
        <v>1.2892254139077492E-3</v>
      </c>
      <c r="V38" s="509">
        <v>9.004420314860863E-4</v>
      </c>
      <c r="W38" s="509">
        <v>4.612072813328768E-4</v>
      </c>
      <c r="X38" s="509">
        <v>2.087556707478042E-4</v>
      </c>
      <c r="Y38" s="509">
        <v>2.4205127895254305E-4</v>
      </c>
      <c r="Z38" s="509">
        <v>7.7812916925571081E-3</v>
      </c>
      <c r="AA38" s="509">
        <v>7.7812916925571922E-3</v>
      </c>
      <c r="AC38" s="509">
        <v>0.60139244241494594</v>
      </c>
      <c r="AD38" s="509">
        <v>0.1656826995884125</v>
      </c>
      <c r="AE38" s="509">
        <v>0.11571883783091812</v>
      </c>
      <c r="AF38" s="509">
        <v>5.9271300904196494E-2</v>
      </c>
      <c r="AG38" s="509">
        <v>2.6827894261756222E-2</v>
      </c>
      <c r="AH38" s="509">
        <v>3.1106824999770639E-2</v>
      </c>
      <c r="AI38" s="509">
        <v>1</v>
      </c>
    </row>
    <row r="39" spans="1:35">
      <c r="A39" s="402">
        <v>202012</v>
      </c>
      <c r="B39" s="410">
        <f t="shared" ref="B39" si="503">T39*100</f>
        <v>0.43331004044837218</v>
      </c>
      <c r="C39" s="414">
        <f t="shared" ref="C39" si="504">U39*100</f>
        <v>0.1170500466592902</v>
      </c>
      <c r="D39" s="410">
        <f t="shared" ref="D39" si="505">V39*100</f>
        <v>8.6589788483596705E-2</v>
      </c>
      <c r="E39" s="410">
        <f t="shared" ref="E39" si="506">W39*100</f>
        <v>4.1863046104015207E-2</v>
      </c>
      <c r="F39" s="410">
        <f t="shared" ref="F39" si="507">X39*100</f>
        <v>2.0829406165816744E-2</v>
      </c>
      <c r="G39" s="410">
        <f t="shared" ref="G39" si="508">Y39*100</f>
        <v>2.523871632720933E-2</v>
      </c>
      <c r="H39" s="410">
        <f t="shared" ref="H39" si="509">Z39*100</f>
        <v>0.72488104418830035</v>
      </c>
      <c r="I39" s="410">
        <f t="shared" ref="I39" si="510">AA39*100</f>
        <v>0.72488104418827859</v>
      </c>
      <c r="K39" s="402">
        <v>202012</v>
      </c>
      <c r="L39" s="407">
        <f t="shared" ref="L39" si="511">AC39*100</f>
        <v>59.776710112978535</v>
      </c>
      <c r="M39" s="416">
        <f t="shared" ref="M39" si="512">AD39*100</f>
        <v>16.147483452317239</v>
      </c>
      <c r="N39" s="407">
        <f t="shared" ref="N39" si="513">AE39*100</f>
        <v>11.94537906292712</v>
      </c>
      <c r="O39" s="407">
        <f t="shared" ref="O39" si="514">AF39*100</f>
        <v>5.7751608266832486</v>
      </c>
      <c r="P39" s="407">
        <f t="shared" ref="P39" si="515">AG39*100</f>
        <v>2.8734930141732251</v>
      </c>
      <c r="Q39" s="407">
        <f t="shared" ref="Q39" si="516">AH39*100</f>
        <v>3.4817735309206315</v>
      </c>
      <c r="R39" s="407">
        <f t="shared" ref="R39" si="517">AI39*100</f>
        <v>99.999999999999986</v>
      </c>
      <c r="S39" s="408"/>
      <c r="T39" s="510">
        <v>4.333100404483722E-3</v>
      </c>
      <c r="U39" s="510">
        <v>1.170500466592902E-3</v>
      </c>
      <c r="V39" s="510">
        <v>8.658978848359671E-4</v>
      </c>
      <c r="W39" s="510">
        <v>4.186304610401521E-4</v>
      </c>
      <c r="X39" s="510">
        <v>2.0829406165816743E-4</v>
      </c>
      <c r="Y39" s="510">
        <v>2.523871632720933E-4</v>
      </c>
      <c r="Z39" s="510">
        <v>7.2488104418830038E-3</v>
      </c>
      <c r="AA39" s="510">
        <v>7.2488104418827861E-3</v>
      </c>
      <c r="AC39" s="510">
        <v>0.59776710112978537</v>
      </c>
      <c r="AD39" s="510">
        <v>0.16147483452317238</v>
      </c>
      <c r="AE39" s="510">
        <v>0.11945379062927119</v>
      </c>
      <c r="AF39" s="510">
        <v>5.7751608266832483E-2</v>
      </c>
      <c r="AG39" s="510">
        <v>2.8734930141732253E-2</v>
      </c>
      <c r="AH39" s="510">
        <v>3.4817735309206316E-2</v>
      </c>
      <c r="AI39" s="510">
        <v>0.99999999999999989</v>
      </c>
    </row>
    <row r="40" spans="1:35">
      <c r="A40" s="404">
        <v>202101</v>
      </c>
      <c r="B40" s="408">
        <f t="shared" ref="B40" si="518">T40*100</f>
        <v>0.3769847238882254</v>
      </c>
      <c r="C40" s="412">
        <f t="shared" ref="C40" si="519">U40*100</f>
        <v>9.619689925674485E-2</v>
      </c>
      <c r="D40" s="408">
        <f t="shared" ref="D40" si="520">V40*100</f>
        <v>7.3311776237263412E-2</v>
      </c>
      <c r="E40" s="408">
        <f t="shared" ref="E40" si="521">W40*100</f>
        <v>3.6623548774926927E-2</v>
      </c>
      <c r="F40" s="408">
        <f t="shared" ref="F40" si="522">X40*100</f>
        <v>1.9850747017228814E-2</v>
      </c>
      <c r="G40" s="408">
        <f t="shared" ref="G40" si="523">Y40*100</f>
        <v>2.2748079674498847E-2</v>
      </c>
      <c r="H40" s="408">
        <f t="shared" ref="H40" si="524">Z40*100</f>
        <v>0.62571577484888818</v>
      </c>
      <c r="I40" s="408">
        <f t="shared" ref="I40" si="525">AA40*100</f>
        <v>0.6257157748488934</v>
      </c>
      <c r="K40" s="404">
        <v>202101</v>
      </c>
      <c r="L40" s="406">
        <f t="shared" ref="L40" si="526">AC40*100</f>
        <v>60.248556779516719</v>
      </c>
      <c r="M40" s="415">
        <f t="shared" ref="M40" si="527">AD40*100</f>
        <v>15.373897082901037</v>
      </c>
      <c r="N40" s="406">
        <f t="shared" ref="N40" si="528">AE40*100</f>
        <v>11.716466035232751</v>
      </c>
      <c r="O40" s="406">
        <f t="shared" ref="O40" si="529">AF40*100</f>
        <v>5.8530646416532486</v>
      </c>
      <c r="P40" s="406">
        <f t="shared" ref="P40" si="530">AG40*100</f>
        <v>3.1724862653531174</v>
      </c>
      <c r="Q40" s="406">
        <f t="shared" ref="Q40" si="531">AH40*100</f>
        <v>3.6355291953431346</v>
      </c>
      <c r="R40" s="406">
        <f t="shared" ref="R40" si="532">AI40*100</f>
        <v>100</v>
      </c>
      <c r="S40" s="408"/>
      <c r="T40" s="509">
        <v>3.769847238882254E-3</v>
      </c>
      <c r="U40" s="509">
        <v>9.6196899256744848E-4</v>
      </c>
      <c r="V40" s="509">
        <v>7.3311776237263413E-4</v>
      </c>
      <c r="W40" s="509">
        <v>3.6623548774926927E-4</v>
      </c>
      <c r="X40" s="509">
        <v>1.9850747017228815E-4</v>
      </c>
      <c r="Y40" s="509">
        <v>2.2748079674498846E-4</v>
      </c>
      <c r="Z40" s="509">
        <v>6.2571577484888822E-3</v>
      </c>
      <c r="AA40" s="509">
        <v>6.2571577484889342E-3</v>
      </c>
      <c r="AC40" s="509">
        <v>0.60248556779516715</v>
      </c>
      <c r="AD40" s="509">
        <v>0.15373897082901036</v>
      </c>
      <c r="AE40" s="509">
        <v>0.1171646603523275</v>
      </c>
      <c r="AF40" s="509">
        <v>5.8530646416532488E-2</v>
      </c>
      <c r="AG40" s="509">
        <v>3.1724862653531173E-2</v>
      </c>
      <c r="AH40" s="509">
        <v>3.6355291953431346E-2</v>
      </c>
      <c r="AI40" s="509">
        <v>1</v>
      </c>
    </row>
    <row r="41" spans="1:35">
      <c r="A41" s="17">
        <v>202102</v>
      </c>
      <c r="B41" s="408">
        <f t="shared" ref="B41" si="533">T41*100</f>
        <v>0.26620004639540307</v>
      </c>
      <c r="C41" s="412">
        <f t="shared" ref="C41" si="534">U41*100</f>
        <v>7.9077754298917849E-2</v>
      </c>
      <c r="D41" s="408">
        <f t="shared" ref="D41" si="535">V41*100</f>
        <v>5.9212954821119101E-2</v>
      </c>
      <c r="E41" s="408">
        <f t="shared" ref="E41" si="536">W41*100</f>
        <v>2.8295938030220971E-2</v>
      </c>
      <c r="F41" s="408">
        <f t="shared" ref="F41" si="537">X41*100</f>
        <v>1.6631237872331436E-2</v>
      </c>
      <c r="G41" s="408">
        <f t="shared" ref="G41" si="538">Y41*100</f>
        <v>1.9081339132292097E-2</v>
      </c>
      <c r="H41" s="408">
        <f t="shared" ref="H41" si="539">Z41*100</f>
        <v>0.46849927055028451</v>
      </c>
      <c r="I41" s="408">
        <f t="shared" ref="I41" si="540">AA41*100</f>
        <v>0.46849927055027263</v>
      </c>
      <c r="K41" s="17">
        <v>202102</v>
      </c>
      <c r="L41" s="406">
        <f t="shared" ref="L41" si="541">AC41*100</f>
        <v>56.819735510523387</v>
      </c>
      <c r="M41" s="415">
        <f t="shared" ref="M41" si="542">AD41*100</f>
        <v>16.87894928972581</v>
      </c>
      <c r="N41" s="406">
        <f t="shared" ref="N41" si="543">AE41*100</f>
        <v>12.63885742053972</v>
      </c>
      <c r="O41" s="406">
        <f t="shared" ref="O41" si="544">AF41*100</f>
        <v>6.0396973504324674</v>
      </c>
      <c r="P41" s="406">
        <f t="shared" ref="P41" si="545">AG41*100</f>
        <v>3.5498962149496855</v>
      </c>
      <c r="Q41" s="406">
        <f t="shared" ref="Q41" si="546">AH41*100</f>
        <v>4.0728642138289262</v>
      </c>
      <c r="R41" s="406">
        <f t="shared" ref="R41" si="547">AI41*100</f>
        <v>100</v>
      </c>
      <c r="S41" s="408"/>
      <c r="T41" s="509">
        <v>2.6620004639540304E-3</v>
      </c>
      <c r="U41" s="509">
        <v>7.9077754298917846E-4</v>
      </c>
      <c r="V41" s="509">
        <v>5.9212954821119101E-4</v>
      </c>
      <c r="W41" s="509">
        <v>2.829593803022097E-4</v>
      </c>
      <c r="X41" s="509">
        <v>1.6631237872331438E-4</v>
      </c>
      <c r="Y41" s="509">
        <v>1.9081339132292097E-4</v>
      </c>
      <c r="Z41" s="509">
        <v>4.6849927055028452E-3</v>
      </c>
      <c r="AA41" s="509">
        <v>4.6849927055027264E-3</v>
      </c>
      <c r="AC41" s="509">
        <v>0.56819735510523384</v>
      </c>
      <c r="AD41" s="509">
        <v>0.16878949289725809</v>
      </c>
      <c r="AE41" s="509">
        <v>0.1263885742053972</v>
      </c>
      <c r="AF41" s="509">
        <v>6.0396973504324672E-2</v>
      </c>
      <c r="AG41" s="509">
        <v>3.5498962149496854E-2</v>
      </c>
      <c r="AH41" s="509">
        <v>4.0728642138289257E-2</v>
      </c>
      <c r="AI41" s="509">
        <v>1</v>
      </c>
    </row>
    <row r="42" spans="1:35">
      <c r="A42" s="17">
        <v>202103</v>
      </c>
      <c r="B42" s="408">
        <f t="shared" ref="B42" si="548">T42*100</f>
        <v>0.15764976373835698</v>
      </c>
      <c r="C42" s="412">
        <f t="shared" ref="C42" si="549">U42*100</f>
        <v>6.6953059497195447E-2</v>
      </c>
      <c r="D42" s="408">
        <f t="shared" ref="D42" si="550">V42*100</f>
        <v>4.8282490534515304E-2</v>
      </c>
      <c r="E42" s="408">
        <f t="shared" ref="E42" si="551">W42*100</f>
        <v>2.0565542752947762E-2</v>
      </c>
      <c r="F42" s="408">
        <f t="shared" ref="F42" si="552">X42*100</f>
        <v>1.2612938142676102E-2</v>
      </c>
      <c r="G42" s="408">
        <f t="shared" ref="G42" si="553">Y42*100</f>
        <v>1.6330177058179907E-2</v>
      </c>
      <c r="H42" s="408">
        <f t="shared" ref="H42" si="554">Z42*100</f>
        <v>0.32239397172387152</v>
      </c>
      <c r="I42" s="408">
        <f t="shared" ref="I42" si="555">AA42*100</f>
        <v>0.32239397172388634</v>
      </c>
      <c r="K42" s="17">
        <v>202103</v>
      </c>
      <c r="L42" s="406">
        <f t="shared" ref="L42" si="556">AC42*100</f>
        <v>48.899724425797601</v>
      </c>
      <c r="M42" s="415">
        <f t="shared" ref="M42" si="557">AD42*100</f>
        <v>20.767466320536645</v>
      </c>
      <c r="N42" s="406">
        <f t="shared" ref="N42" si="558">AE42*100</f>
        <v>14.976238630128286</v>
      </c>
      <c r="O42" s="406">
        <f t="shared" ref="O42" si="559">AF42*100</f>
        <v>6.3790097075890824</v>
      </c>
      <c r="P42" s="406">
        <f t="shared" ref="P42" si="560">AG42*100</f>
        <v>3.9122748093686468</v>
      </c>
      <c r="Q42" s="406">
        <f t="shared" ref="Q42" si="561">AH42*100</f>
        <v>5.065286106579749</v>
      </c>
      <c r="R42" s="406">
        <f t="shared" ref="R42" si="562">AI42*100</f>
        <v>99.999999999999986</v>
      </c>
      <c r="S42" s="408"/>
      <c r="T42" s="509">
        <v>1.5764976373835698E-3</v>
      </c>
      <c r="U42" s="509">
        <v>6.6953059497195451E-4</v>
      </c>
      <c r="V42" s="509">
        <v>4.8282490534515304E-4</v>
      </c>
      <c r="W42" s="509">
        <v>2.0565542752947762E-4</v>
      </c>
      <c r="X42" s="509">
        <v>1.2612938142676102E-4</v>
      </c>
      <c r="Y42" s="509">
        <v>1.6330177058179908E-4</v>
      </c>
      <c r="Z42" s="509">
        <v>3.2239397172387149E-3</v>
      </c>
      <c r="AA42" s="509">
        <v>3.2239397172388632E-3</v>
      </c>
      <c r="AC42" s="509">
        <v>0.48899724425797597</v>
      </c>
      <c r="AD42" s="509">
        <v>0.20767466320536646</v>
      </c>
      <c r="AE42" s="509">
        <v>0.14976238630128286</v>
      </c>
      <c r="AF42" s="509">
        <v>6.3790097075890825E-2</v>
      </c>
      <c r="AG42" s="509">
        <v>3.9122748093686467E-2</v>
      </c>
      <c r="AH42" s="509">
        <v>5.0652861065797493E-2</v>
      </c>
      <c r="AI42" s="509">
        <v>0.99999999999999989</v>
      </c>
    </row>
    <row r="43" spans="1:35">
      <c r="A43" s="17">
        <v>202104</v>
      </c>
      <c r="B43" s="408">
        <f t="shared" ref="B43" si="563">T43*100</f>
        <v>4.5589073134697143E-2</v>
      </c>
      <c r="C43" s="412">
        <f t="shared" ref="C43" si="564">U43*100</f>
        <v>4.7392892276807805E-2</v>
      </c>
      <c r="D43" s="408">
        <f t="shared" ref="D43" si="565">V43*100</f>
        <v>3.6781684372184049E-2</v>
      </c>
      <c r="E43" s="408">
        <f t="shared" ref="E43" si="566">W43*100</f>
        <v>1.3603119170024505E-2</v>
      </c>
      <c r="F43" s="408">
        <f t="shared" ref="F43" si="567">X43*100</f>
        <v>7.502826731180922E-3</v>
      </c>
      <c r="G43" s="408">
        <f t="shared" ref="G43" si="568">Y43*100</f>
        <v>1.257111027993448E-2</v>
      </c>
      <c r="H43" s="408">
        <f t="shared" ref="H43" si="569">Z43*100</f>
        <v>0.1634407059648289</v>
      </c>
      <c r="I43" s="408">
        <f t="shared" ref="I43" si="570">AA43*100</f>
        <v>0.16344070596483029</v>
      </c>
      <c r="K43" s="17">
        <v>202104</v>
      </c>
      <c r="L43" s="406">
        <f t="shared" ref="L43" si="571">AC43*100</f>
        <v>27.893340808566709</v>
      </c>
      <c r="M43" s="415">
        <f t="shared" ref="M43" si="572">AD43*100</f>
        <v>28.996994351582376</v>
      </c>
      <c r="N43" s="406">
        <f t="shared" ref="N43" si="573">AE43*100</f>
        <v>22.504604440523625</v>
      </c>
      <c r="O43" s="406">
        <f t="shared" ref="O43" si="574">AF43*100</f>
        <v>8.3229689260836803</v>
      </c>
      <c r="P43" s="406">
        <f t="shared" ref="P43" si="575">AG43*100</f>
        <v>4.5905496350434687</v>
      </c>
      <c r="Q43" s="406">
        <f t="shared" ref="Q43" si="576">AH43*100</f>
        <v>7.6915418382001359</v>
      </c>
      <c r="R43" s="406">
        <f t="shared" ref="R43" si="577">AI43*100</f>
        <v>100</v>
      </c>
      <c r="S43" s="408"/>
      <c r="T43" s="509">
        <v>4.558907313469714E-4</v>
      </c>
      <c r="U43" s="509">
        <v>4.7392892276807802E-4</v>
      </c>
      <c r="V43" s="509">
        <v>3.6781684372184047E-4</v>
      </c>
      <c r="W43" s="509">
        <v>1.3603119170024506E-4</v>
      </c>
      <c r="X43" s="509">
        <v>7.5028267311809217E-5</v>
      </c>
      <c r="Y43" s="509">
        <v>1.257111027993448E-4</v>
      </c>
      <c r="Z43" s="509">
        <v>1.634407059648289E-3</v>
      </c>
      <c r="AA43" s="509">
        <v>1.6344070596483028E-3</v>
      </c>
      <c r="AC43" s="509">
        <v>0.27893340808566708</v>
      </c>
      <c r="AD43" s="509">
        <v>0.28996994351582378</v>
      </c>
      <c r="AE43" s="509">
        <v>0.22504604440523626</v>
      </c>
      <c r="AF43" s="509">
        <v>8.3229689260836806E-2</v>
      </c>
      <c r="AG43" s="509">
        <v>4.5905496350434685E-2</v>
      </c>
      <c r="AH43" s="509">
        <v>7.691541838200136E-2</v>
      </c>
      <c r="AI43" s="509">
        <v>1</v>
      </c>
    </row>
    <row r="44" spans="1:35">
      <c r="A44" s="17">
        <v>202105</v>
      </c>
      <c r="B44" s="408">
        <f t="shared" ref="B44" si="578">T44*100</f>
        <v>-5.6292329475513721E-2</v>
      </c>
      <c r="C44" s="412">
        <f t="shared" ref="C44" si="579">U44*100</f>
        <v>2.7776447422382635E-2</v>
      </c>
      <c r="D44" s="408">
        <f t="shared" ref="D44" si="580">V44*100</f>
        <v>2.0830445352543334E-2</v>
      </c>
      <c r="E44" s="408">
        <f t="shared" ref="E44" si="581">W44*100</f>
        <v>3.4954198324584212E-3</v>
      </c>
      <c r="F44" s="408">
        <f t="shared" ref="F44" si="582">X44*100</f>
        <v>3.2040004636943158E-3</v>
      </c>
      <c r="G44" s="408">
        <f t="shared" ref="G44" si="583">Y44*100</f>
        <v>9.333895098583133E-3</v>
      </c>
      <c r="H44" s="408">
        <f t="shared" ref="H44" si="584">Z44*100</f>
        <v>8.347878694148117E-3</v>
      </c>
      <c r="I44" s="408">
        <f t="shared" ref="I44" si="585">AA44*100</f>
        <v>8.3478786941417315E-3</v>
      </c>
      <c r="K44" s="17">
        <v>202105</v>
      </c>
      <c r="L44" s="406">
        <f t="shared" ref="L44" si="586">AC44*100</f>
        <v>-674.33094727376397</v>
      </c>
      <c r="M44" s="415">
        <f t="shared" ref="M44" si="587">AD44*100</f>
        <v>332.73659620681826</v>
      </c>
      <c r="N44" s="406">
        <f t="shared" ref="N44" si="588">AE44*100</f>
        <v>249.52980410634771</v>
      </c>
      <c r="O44" s="406">
        <f t="shared" ref="O44" si="589">AF44*100</f>
        <v>41.871952869999404</v>
      </c>
      <c r="P44" s="406">
        <f t="shared" ref="P44" si="590">AG44*100</f>
        <v>38.381013681240091</v>
      </c>
      <c r="Q44" s="406">
        <f t="shared" ref="Q44" si="591">AH44*100</f>
        <v>111.81158040935854</v>
      </c>
      <c r="R44" s="406">
        <f t="shared" ref="R44" si="592">AI44*100</f>
        <v>100.00000000000003</v>
      </c>
      <c r="S44" s="408"/>
      <c r="T44" s="509">
        <v>-5.6292329475513719E-4</v>
      </c>
      <c r="U44" s="509">
        <v>2.7776447422382634E-4</v>
      </c>
      <c r="V44" s="509">
        <v>2.0830445352543333E-4</v>
      </c>
      <c r="W44" s="509">
        <v>3.4954198324584211E-5</v>
      </c>
      <c r="X44" s="509">
        <v>3.2040004636943158E-5</v>
      </c>
      <c r="Y44" s="509">
        <v>9.3338950985831322E-5</v>
      </c>
      <c r="Z44" s="509">
        <v>8.3478786941481166E-5</v>
      </c>
      <c r="AA44" s="509">
        <v>8.347878694141732E-5</v>
      </c>
      <c r="AC44" s="509">
        <v>-6.7433094727376401</v>
      </c>
      <c r="AD44" s="509">
        <v>3.3273659620681828</v>
      </c>
      <c r="AE44" s="509">
        <v>2.4952980410634771</v>
      </c>
      <c r="AF44" s="509">
        <v>0.41871952869999401</v>
      </c>
      <c r="AG44" s="509">
        <v>0.38381013681240095</v>
      </c>
      <c r="AH44" s="509">
        <v>1.1181158040935855</v>
      </c>
      <c r="AI44" s="509">
        <v>1.0000000000000002</v>
      </c>
    </row>
    <row r="45" spans="1:35">
      <c r="A45" s="17">
        <v>202106</v>
      </c>
      <c r="B45" s="408">
        <f t="shared" ref="B45" si="593">T45*100</f>
        <v>-0.1353456257868513</v>
      </c>
      <c r="C45" s="412">
        <f t="shared" ref="C45" si="594">U45*100</f>
        <v>9.9158169234946636E-3</v>
      </c>
      <c r="D45" s="408">
        <f t="shared" ref="D45" si="595">V45*100</f>
        <v>1.6194639671705759E-3</v>
      </c>
      <c r="E45" s="408">
        <f t="shared" ref="E45" si="596">W45*100</f>
        <v>-6.9829533621837189E-3</v>
      </c>
      <c r="F45" s="408">
        <f t="shared" ref="F45" si="597">X45*100</f>
        <v>6.7423690742823893E-4</v>
      </c>
      <c r="G45" s="408">
        <f t="shared" ref="G45" si="598">Y45*100</f>
        <v>5.8603932367009004E-3</v>
      </c>
      <c r="H45" s="408">
        <f t="shared" ref="H45" si="599">Z45*100</f>
        <v>-0.12425866811424065</v>
      </c>
      <c r="I45" s="408">
        <f t="shared" ref="I45" si="600">AA45*100</f>
        <v>-0.12425866811422834</v>
      </c>
      <c r="K45" s="17">
        <v>202106</v>
      </c>
      <c r="L45" s="406">
        <f t="shared" ref="L45" si="601">AC45*100</f>
        <v>108.92248230314006</v>
      </c>
      <c r="M45" s="415">
        <f t="shared" ref="M45" si="602">AD45*100</f>
        <v>-7.9799800480545011</v>
      </c>
      <c r="N45" s="406">
        <f t="shared" ref="N45" si="603">AE45*100</f>
        <v>-1.303300600068944</v>
      </c>
      <c r="O45" s="406">
        <f t="shared" ref="O45" si="604">AF45*100</f>
        <v>5.6196911395861306</v>
      </c>
      <c r="P45" s="406">
        <f t="shared" ref="P45" si="605">AG45*100</f>
        <v>-0.54260754413395174</v>
      </c>
      <c r="Q45" s="406">
        <f t="shared" ref="Q45" si="606">AH45*100</f>
        <v>-4.7162852504687924</v>
      </c>
      <c r="R45" s="406">
        <f t="shared" ref="R45" si="607">AI45*100</f>
        <v>100</v>
      </c>
      <c r="S45" s="408"/>
      <c r="T45" s="509">
        <v>-1.3534562578685131E-3</v>
      </c>
      <c r="U45" s="509">
        <v>9.9158169234946642E-5</v>
      </c>
      <c r="V45" s="509">
        <v>1.6194639671705759E-5</v>
      </c>
      <c r="W45" s="509">
        <v>-6.9829533621837186E-5</v>
      </c>
      <c r="X45" s="509">
        <v>6.7423690742823892E-6</v>
      </c>
      <c r="Y45" s="509">
        <v>5.8603932367009006E-5</v>
      </c>
      <c r="Z45" s="509">
        <v>-1.2425866811424065E-3</v>
      </c>
      <c r="AA45" s="509">
        <v>-1.2425866811422834E-3</v>
      </c>
      <c r="AC45" s="509">
        <v>1.0892248230314006</v>
      </c>
      <c r="AD45" s="509">
        <v>-7.9799800480545011E-2</v>
      </c>
      <c r="AE45" s="509">
        <v>-1.303300600068944E-2</v>
      </c>
      <c r="AF45" s="509">
        <v>5.6196911395861304E-2</v>
      </c>
      <c r="AG45" s="509">
        <v>-5.4260754413395168E-3</v>
      </c>
      <c r="AH45" s="509">
        <v>-4.7162852504687929E-2</v>
      </c>
      <c r="AI45" s="509">
        <v>1</v>
      </c>
    </row>
    <row r="46" spans="1:35">
      <c r="A46" s="17">
        <v>202107</v>
      </c>
      <c r="B46" s="408">
        <f t="shared" ref="B46" si="608">T46*100</f>
        <v>-0.17567252560677674</v>
      </c>
      <c r="C46" s="412">
        <f t="shared" ref="C46" si="609">U46*100</f>
        <v>-7.0005544749505329E-3</v>
      </c>
      <c r="D46" s="408">
        <f t="shared" ref="D46" si="610">V46*100</f>
        <v>-1.6126816869329878E-2</v>
      </c>
      <c r="E46" s="408">
        <f t="shared" ref="E46" si="611">W46*100</f>
        <v>-1.548926920448401E-2</v>
      </c>
      <c r="F46" s="408">
        <f t="shared" ref="F46" si="612">X46*100</f>
        <v>-2.8643348180787607E-5</v>
      </c>
      <c r="G46" s="408">
        <f t="shared" ref="G46" si="613">Y46*100</f>
        <v>3.0651840801317392E-3</v>
      </c>
      <c r="H46" s="408">
        <f t="shared" ref="H46" si="614">Z46*100</f>
        <v>-0.21125262542359019</v>
      </c>
      <c r="I46" s="408">
        <f t="shared" ref="I46" si="615">AA46*100</f>
        <v>-0.21125262542360768</v>
      </c>
      <c r="K46" s="17">
        <v>202107</v>
      </c>
      <c r="L46" s="406">
        <f t="shared" ref="L46" si="616">AC46*100</f>
        <v>83.157558517689182</v>
      </c>
      <c r="M46" s="415">
        <f t="shared" ref="M46" si="617">AD46*100</f>
        <v>3.3138307563815936</v>
      </c>
      <c r="N46" s="406">
        <f t="shared" ref="N46" si="618">AE46*100</f>
        <v>7.6339012767265828</v>
      </c>
      <c r="O46" s="406">
        <f t="shared" ref="O46" si="619">AF46*100</f>
        <v>7.3321073162645538</v>
      </c>
      <c r="P46" s="406">
        <f t="shared" ref="P46" si="620">AG46*100</f>
        <v>1.3558812877877285E-2</v>
      </c>
      <c r="Q46" s="406">
        <f t="shared" ref="Q46" si="621">AH46*100</f>
        <v>-1.4509566799397779</v>
      </c>
      <c r="R46" s="406">
        <f t="shared" ref="R46" si="622">AI46*100</f>
        <v>100.00000000000003</v>
      </c>
      <c r="S46" s="408"/>
      <c r="T46" s="509">
        <v>-1.7567252560677675E-3</v>
      </c>
      <c r="U46" s="509">
        <v>-7.0005544749505329E-5</v>
      </c>
      <c r="V46" s="509">
        <v>-1.6126816869329878E-4</v>
      </c>
      <c r="W46" s="509">
        <v>-1.5489269204484009E-4</v>
      </c>
      <c r="X46" s="509">
        <v>-2.8643348180787608E-7</v>
      </c>
      <c r="Y46" s="509">
        <v>3.0651840801317393E-5</v>
      </c>
      <c r="Z46" s="509">
        <v>-2.1125262542359018E-3</v>
      </c>
      <c r="AA46" s="509">
        <v>-2.1125262542360766E-3</v>
      </c>
      <c r="AC46" s="509">
        <v>0.83157558517689179</v>
      </c>
      <c r="AD46" s="509">
        <v>3.3138307563815937E-2</v>
      </c>
      <c r="AE46" s="509">
        <v>7.6339012767265832E-2</v>
      </c>
      <c r="AF46" s="509">
        <v>7.3321073162645536E-2</v>
      </c>
      <c r="AG46" s="509">
        <v>1.3558812877877285E-4</v>
      </c>
      <c r="AH46" s="509">
        <v>-1.4509566799397779E-2</v>
      </c>
      <c r="AI46" s="509">
        <v>1.0000000000000002</v>
      </c>
    </row>
    <row r="47" spans="1:35">
      <c r="A47" s="17">
        <v>202108</v>
      </c>
      <c r="B47" s="408">
        <f t="shared" ref="B47" si="623">T47*100</f>
        <v>-0.15407031392653395</v>
      </c>
      <c r="C47" s="412">
        <f t="shared" ref="C47" si="624">U47*100</f>
        <v>-1.2476932688302965E-2</v>
      </c>
      <c r="D47" s="408">
        <f t="shared" ref="D47" si="625">V47*100</f>
        <v>-2.3842104094512161E-2</v>
      </c>
      <c r="E47" s="408">
        <f t="shared" ref="E47" si="626">W47*100</f>
        <v>-1.7620610262974203E-2</v>
      </c>
      <c r="F47" s="408">
        <f t="shared" ref="F47" si="627">X47*100</f>
        <v>1.6590211903997048E-3</v>
      </c>
      <c r="G47" s="408">
        <f t="shared" ref="G47" si="628">Y47*100</f>
        <v>2.8709303182350215E-3</v>
      </c>
      <c r="H47" s="408">
        <f t="shared" ref="H47" si="629">Z47*100</f>
        <v>-0.20348000946368855</v>
      </c>
      <c r="I47" s="408">
        <f t="shared" ref="I47" si="630">AA47*100</f>
        <v>-0.20348000946368755</v>
      </c>
      <c r="K47" s="17">
        <v>202108</v>
      </c>
      <c r="L47" s="406">
        <f t="shared" ref="L47" si="631">AC47*100</f>
        <v>75.717665992161329</v>
      </c>
      <c r="M47" s="415">
        <f t="shared" ref="M47" si="632">AD47*100</f>
        <v>6.131773200319957</v>
      </c>
      <c r="N47" s="406">
        <f t="shared" ref="N47" si="633">AE47*100</f>
        <v>11.717172688045721</v>
      </c>
      <c r="O47" s="406">
        <f t="shared" ref="O47" si="634">AF47*100</f>
        <v>8.6596272083025632</v>
      </c>
      <c r="P47" s="406">
        <f t="shared" ref="P47" si="635">AG47*100</f>
        <v>-0.81532392040494805</v>
      </c>
      <c r="Q47" s="406">
        <f t="shared" ref="Q47" si="636">AH47*100</f>
        <v>-1.410915168424614</v>
      </c>
      <c r="R47" s="406">
        <f t="shared" ref="R47" si="637">AI47*100</f>
        <v>100</v>
      </c>
      <c r="S47" s="408"/>
      <c r="T47" s="509">
        <v>-1.5407031392653395E-3</v>
      </c>
      <c r="U47" s="509">
        <v>-1.2476932688302965E-4</v>
      </c>
      <c r="V47" s="509">
        <v>-2.3842104094512161E-4</v>
      </c>
      <c r="W47" s="509">
        <v>-1.7620610262974204E-4</v>
      </c>
      <c r="X47" s="509">
        <v>1.6590211903997047E-5</v>
      </c>
      <c r="Y47" s="509">
        <v>2.8709303182350213E-5</v>
      </c>
      <c r="Z47" s="509">
        <v>-2.0348000946368854E-3</v>
      </c>
      <c r="AA47" s="509">
        <v>-2.0348000946368754E-3</v>
      </c>
      <c r="AC47" s="509">
        <v>0.75717665992161332</v>
      </c>
      <c r="AD47" s="509">
        <v>6.1317732003199565E-2</v>
      </c>
      <c r="AE47" s="509">
        <v>0.11717172688045721</v>
      </c>
      <c r="AF47" s="509">
        <v>8.659627208302563E-2</v>
      </c>
      <c r="AG47" s="509">
        <v>-8.1532392040494801E-3</v>
      </c>
      <c r="AH47" s="509">
        <v>-1.4109151684246139E-2</v>
      </c>
      <c r="AI47" s="509">
        <v>1</v>
      </c>
    </row>
    <row r="48" spans="1:35">
      <c r="A48" s="17">
        <v>202109</v>
      </c>
      <c r="B48" s="408">
        <f t="shared" ref="B48" si="638">T48*100</f>
        <v>-9.0371612634159257E-2</v>
      </c>
      <c r="C48" s="412">
        <f t="shared" ref="C48" si="639">U48*100</f>
        <v>-1.3640922716062602E-3</v>
      </c>
      <c r="D48" s="408">
        <f t="shared" ref="D48" si="640">V48*100</f>
        <v>-1.90721879006416E-2</v>
      </c>
      <c r="E48" s="408">
        <f t="shared" ref="E48" si="641">W48*100</f>
        <v>-9.171816592353511E-3</v>
      </c>
      <c r="F48" s="408">
        <f t="shared" ref="F48" si="642">X48*100</f>
        <v>5.6050402232142678E-3</v>
      </c>
      <c r="G48" s="408">
        <f t="shared" ref="G48" si="643">Y48*100</f>
        <v>4.5197866683531198E-3</v>
      </c>
      <c r="H48" s="408">
        <f t="shared" ref="H48" si="644">Z48*100</f>
        <v>-0.10985488250719325</v>
      </c>
      <c r="I48" s="408">
        <f t="shared" ref="I48" si="645">AA48*100</f>
        <v>-0.10985488250719558</v>
      </c>
      <c r="K48" s="17">
        <v>202109</v>
      </c>
      <c r="L48" s="406">
        <f t="shared" ref="L48" si="646">AC48*100</f>
        <v>82.264538973260272</v>
      </c>
      <c r="M48" s="415">
        <f t="shared" ref="M48" si="647">AD48*100</f>
        <v>1.2417220249786716</v>
      </c>
      <c r="N48" s="406">
        <f t="shared" ref="N48" si="648">AE48*100</f>
        <v>17.361256473414155</v>
      </c>
      <c r="O48" s="406">
        <f t="shared" ref="O48" si="649">AF48*100</f>
        <v>8.3490295406332482</v>
      </c>
      <c r="P48" s="406">
        <f t="shared" ref="P48" si="650">AG48*100</f>
        <v>-5.1022222183408665</v>
      </c>
      <c r="Q48" s="406">
        <f t="shared" ref="Q48" si="651">AH48*100</f>
        <v>-4.1143247939454728</v>
      </c>
      <c r="R48" s="406">
        <f t="shared" ref="R48" si="652">AI48*100</f>
        <v>100.00000000000003</v>
      </c>
      <c r="S48" s="408"/>
      <c r="T48" s="509">
        <v>-9.0371612634159262E-4</v>
      </c>
      <c r="U48" s="509">
        <v>-1.3640922716062602E-5</v>
      </c>
      <c r="V48" s="509">
        <v>-1.90721879006416E-4</v>
      </c>
      <c r="W48" s="509">
        <v>-9.1718165923535103E-5</v>
      </c>
      <c r="X48" s="509">
        <v>5.6050402232142681E-5</v>
      </c>
      <c r="Y48" s="509">
        <v>4.5197866683531197E-5</v>
      </c>
      <c r="Z48" s="509">
        <v>-1.0985488250719324E-3</v>
      </c>
      <c r="AA48" s="509">
        <v>-1.0985488250719558E-3</v>
      </c>
      <c r="AC48" s="509">
        <v>0.82264538973260271</v>
      </c>
      <c r="AD48" s="509">
        <v>1.2417220249786715E-2</v>
      </c>
      <c r="AE48" s="509">
        <v>0.17361256473414155</v>
      </c>
      <c r="AF48" s="509">
        <v>8.3490295406332488E-2</v>
      </c>
      <c r="AG48" s="509">
        <v>-5.1022222183408669E-2</v>
      </c>
      <c r="AH48" s="509">
        <v>-4.114324793945473E-2</v>
      </c>
      <c r="AI48" s="509">
        <v>1.0000000000000002</v>
      </c>
    </row>
    <row r="49" spans="1:35">
      <c r="A49" s="17">
        <v>202110</v>
      </c>
      <c r="B49" s="408">
        <f t="shared" ref="B49" si="653">T49*100</f>
        <v>-7.073877830086504E-3</v>
      </c>
      <c r="C49" s="412">
        <f t="shared" ref="C49" si="654">U49*100</f>
        <v>1.8081759635078493E-2</v>
      </c>
      <c r="D49" s="408">
        <f t="shared" ref="D49" si="655">V49*100</f>
        <v>-5.886479313375167E-3</v>
      </c>
      <c r="E49" s="408">
        <f t="shared" ref="E49" si="656">W49*100</f>
        <v>6.3263007673757211E-3</v>
      </c>
      <c r="F49" s="408">
        <f t="shared" ref="F49" si="657">X49*100</f>
        <v>9.2222988482851195E-3</v>
      </c>
      <c r="G49" s="408">
        <f t="shared" ref="G49" si="658">Y49*100</f>
        <v>6.3701513603381006E-3</v>
      </c>
      <c r="H49" s="408">
        <f t="shared" ref="H49" si="659">Z49*100</f>
        <v>2.7040153467615759E-2</v>
      </c>
      <c r="I49" s="408">
        <f t="shared" ref="I49" si="660">AA49*100</f>
        <v>2.7040153467638377E-2</v>
      </c>
      <c r="K49" s="17">
        <v>202110</v>
      </c>
      <c r="L49" s="406">
        <f t="shared" ref="L49" si="661">AC49*100</f>
        <v>-26.160642314986966</v>
      </c>
      <c r="M49" s="415">
        <f t="shared" ref="M49" si="662">AD49*100</f>
        <v>66.870033325564677</v>
      </c>
      <c r="N49" s="406">
        <f t="shared" ref="N49" si="663">AE49*100</f>
        <v>-21.769400534005921</v>
      </c>
      <c r="O49" s="406">
        <f t="shared" ref="O49" si="664">AF49*100</f>
        <v>23.39594993405759</v>
      </c>
      <c r="P49" s="406">
        <f t="shared" ref="P49" si="665">AG49*100</f>
        <v>34.105941223041022</v>
      </c>
      <c r="Q49" s="406">
        <f t="shared" ref="Q49" si="666">AH49*100</f>
        <v>23.558118366329609</v>
      </c>
      <c r="R49" s="406">
        <f t="shared" ref="R49" si="667">AI49*100</f>
        <v>100.00000000000003</v>
      </c>
      <c r="S49" s="408"/>
      <c r="T49" s="509">
        <v>-7.073877830086504E-5</v>
      </c>
      <c r="U49" s="509">
        <v>1.8081759635078492E-4</v>
      </c>
      <c r="V49" s="509">
        <v>-5.8864793133751666E-5</v>
      </c>
      <c r="W49" s="509">
        <v>6.3263007673757213E-5</v>
      </c>
      <c r="X49" s="509">
        <v>9.2222988482851194E-5</v>
      </c>
      <c r="Y49" s="509">
        <v>6.3701513603381008E-5</v>
      </c>
      <c r="Z49" s="509">
        <v>2.704015346761576E-4</v>
      </c>
      <c r="AA49" s="509">
        <v>2.7040153467638376E-4</v>
      </c>
      <c r="AC49" s="509">
        <v>-0.26160642314986965</v>
      </c>
      <c r="AD49" s="509">
        <v>0.66870033325564682</v>
      </c>
      <c r="AE49" s="509">
        <v>-0.21769400534005923</v>
      </c>
      <c r="AF49" s="509">
        <v>0.23395949934057592</v>
      </c>
      <c r="AG49" s="509">
        <v>0.3410594122304102</v>
      </c>
      <c r="AH49" s="509">
        <v>0.23558118366329608</v>
      </c>
      <c r="AI49" s="509">
        <v>1.0000000000000002</v>
      </c>
    </row>
    <row r="50" spans="1:35">
      <c r="A50" s="17">
        <v>202111</v>
      </c>
      <c r="B50" s="408">
        <f t="shared" ref="B50" si="668">T50*100</f>
        <v>5.4145046102156667E-2</v>
      </c>
      <c r="C50" s="412">
        <f t="shared" ref="C50" si="669">U50*100</f>
        <v>3.856194059923735E-2</v>
      </c>
      <c r="D50" s="408">
        <f t="shared" ref="D50" si="670">V50*100</f>
        <v>9.0614338419328071E-3</v>
      </c>
      <c r="E50" s="408">
        <f t="shared" ref="E50" si="671">W50*100</f>
        <v>1.8277059346425768E-2</v>
      </c>
      <c r="F50" s="408">
        <f t="shared" ref="F50" si="672">X50*100</f>
        <v>1.1271243552096801E-2</v>
      </c>
      <c r="G50" s="408">
        <f t="shared" ref="G50" si="673">Y50*100</f>
        <v>7.4827595781894393E-3</v>
      </c>
      <c r="H50" s="408">
        <f t="shared" ref="H50" si="674">Z50*100</f>
        <v>0.13879948302003886</v>
      </c>
      <c r="I50" s="408">
        <f t="shared" ref="I50" si="675">AA50*100</f>
        <v>0.13879948302001618</v>
      </c>
      <c r="K50" s="17">
        <v>202111</v>
      </c>
      <c r="L50" s="406">
        <f t="shared" ref="L50" si="676">AC50*100</f>
        <v>39.009544505536525</v>
      </c>
      <c r="M50" s="415">
        <f t="shared" ref="M50" si="677">AD50*100</f>
        <v>27.78248143306849</v>
      </c>
      <c r="N50" s="406">
        <f t="shared" ref="N50" si="678">AE50*100</f>
        <v>6.5284348650092472</v>
      </c>
      <c r="O50" s="406">
        <f t="shared" ref="O50" si="679">AF50*100</f>
        <v>13.167959237850374</v>
      </c>
      <c r="P50" s="406">
        <f t="shared" ref="P50" si="680">AG50*100</f>
        <v>8.120522718711813</v>
      </c>
      <c r="Q50" s="406">
        <f t="shared" ref="Q50" si="681">AH50*100</f>
        <v>5.3910572398235326</v>
      </c>
      <c r="R50" s="406">
        <f t="shared" ref="R50" si="682">AI50*100</f>
        <v>99.999999999999972</v>
      </c>
      <c r="S50" s="408"/>
      <c r="T50" s="509">
        <v>5.4145046102156669E-4</v>
      </c>
      <c r="U50" s="509">
        <v>3.8561940599237348E-4</v>
      </c>
      <c r="V50" s="509">
        <v>9.0614338419328067E-5</v>
      </c>
      <c r="W50" s="509">
        <v>1.8277059346425768E-4</v>
      </c>
      <c r="X50" s="509">
        <v>1.12712435520968E-4</v>
      </c>
      <c r="Y50" s="509">
        <v>7.4827595781894394E-5</v>
      </c>
      <c r="Z50" s="509">
        <v>1.3879948302003885E-3</v>
      </c>
      <c r="AA50" s="509">
        <v>1.3879948302001619E-3</v>
      </c>
      <c r="AC50" s="509">
        <v>0.39009544505536525</v>
      </c>
      <c r="AD50" s="509">
        <v>0.2778248143306849</v>
      </c>
      <c r="AE50" s="509">
        <v>6.5284348650092472E-2</v>
      </c>
      <c r="AF50" s="509">
        <v>0.13167959237850374</v>
      </c>
      <c r="AG50" s="509">
        <v>8.1205227187118131E-2</v>
      </c>
      <c r="AH50" s="509">
        <v>5.3910572398235324E-2</v>
      </c>
      <c r="AI50" s="509">
        <v>0.99999999999999978</v>
      </c>
    </row>
    <row r="51" spans="1:35">
      <c r="A51" s="402">
        <v>202112</v>
      </c>
      <c r="B51" s="408">
        <f t="shared" ref="B51" si="683">T51*100</f>
        <v>5.5880457531684198E-2</v>
      </c>
      <c r="C51" s="412">
        <f t="shared" ref="C51" si="684">U51*100</f>
        <v>5.0414031318745528E-2</v>
      </c>
      <c r="D51" s="408">
        <f t="shared" ref="D51" si="685">V51*100</f>
        <v>1.6593187499704509E-2</v>
      </c>
      <c r="E51" s="408">
        <f t="shared" ref="E51" si="686">W51*100</f>
        <v>2.5814011106935663E-2</v>
      </c>
      <c r="F51" s="408">
        <f t="shared" ref="F51" si="687">X51*100</f>
        <v>1.1293749255302452E-2</v>
      </c>
      <c r="G51" s="408">
        <f t="shared" ref="G51" si="688">Y51*100</f>
        <v>7.2506858713834712E-3</v>
      </c>
      <c r="H51" s="408">
        <f t="shared" ref="H51" si="689">Z51*100</f>
        <v>0.16724612258375582</v>
      </c>
      <c r="I51" s="408">
        <f t="shared" ref="I51" si="690">AA51*100</f>
        <v>0.16724612258375871</v>
      </c>
      <c r="K51" s="17">
        <v>202112</v>
      </c>
      <c r="L51" s="406">
        <f t="shared" ref="L51" si="691">AC51*100</f>
        <v>33.412109451864644</v>
      </c>
      <c r="M51" s="415">
        <f t="shared" ref="M51" si="692">AD51*100</f>
        <v>30.143617406435535</v>
      </c>
      <c r="N51" s="406">
        <f t="shared" ref="N51" si="693">AE51*100</f>
        <v>9.9214183524014086</v>
      </c>
      <c r="O51" s="406">
        <f t="shared" ref="O51" si="694">AF51*100</f>
        <v>15.434744141233031</v>
      </c>
      <c r="P51" s="406">
        <f t="shared" ref="P51" si="695">AG51*100</f>
        <v>6.752771951198218</v>
      </c>
      <c r="Q51" s="406">
        <f t="shared" ref="Q51" si="696">AH51*100</f>
        <v>4.3353386968671712</v>
      </c>
      <c r="R51" s="406">
        <f t="shared" ref="R51" si="697">AI51*100</f>
        <v>100</v>
      </c>
      <c r="S51" s="408"/>
      <c r="T51" s="510">
        <v>5.58804575316842E-4</v>
      </c>
      <c r="U51" s="510">
        <v>5.0414031318745528E-4</v>
      </c>
      <c r="V51" s="510">
        <v>1.6593187499704508E-4</v>
      </c>
      <c r="W51" s="510">
        <v>2.5814011106935664E-4</v>
      </c>
      <c r="X51" s="510">
        <v>1.1293749255302451E-4</v>
      </c>
      <c r="Y51" s="510">
        <v>7.2506858713834713E-5</v>
      </c>
      <c r="Z51" s="510">
        <v>1.6724612258375582E-3</v>
      </c>
      <c r="AA51" s="510">
        <v>1.672461225837587E-3</v>
      </c>
      <c r="AC51" s="510">
        <v>0.33412109451864641</v>
      </c>
      <c r="AD51" s="510">
        <v>0.30143617406435536</v>
      </c>
      <c r="AE51" s="510">
        <v>9.9214183524014093E-2</v>
      </c>
      <c r="AF51" s="510">
        <v>0.15434744141233031</v>
      </c>
      <c r="AG51" s="510">
        <v>6.7527719511982179E-2</v>
      </c>
      <c r="AH51" s="510">
        <v>4.3353386968671713E-2</v>
      </c>
      <c r="AI51" s="510">
        <v>1</v>
      </c>
    </row>
    <row r="52" spans="1:35">
      <c r="A52" s="404">
        <v>202201</v>
      </c>
      <c r="B52" s="409">
        <f t="shared" ref="B52" si="698">T52*100</f>
        <v>4.5359012086671743E-2</v>
      </c>
      <c r="C52" s="413">
        <f t="shared" ref="C52" si="699">U52*100</f>
        <v>5.9391909426463566E-2</v>
      </c>
      <c r="D52" s="409">
        <f t="shared" ref="D52" si="700">V52*100</f>
        <v>2.3390587178029425E-2</v>
      </c>
      <c r="E52" s="409">
        <f t="shared" ref="E52" si="701">W52*100</f>
        <v>3.1476969429824565E-2</v>
      </c>
      <c r="F52" s="409">
        <f t="shared" ref="F52" si="702">X52*100</f>
        <v>1.1469979038648126E-2</v>
      </c>
      <c r="G52" s="409">
        <f t="shared" ref="G52" si="703">Y52*100</f>
        <v>7.9162308087012707E-3</v>
      </c>
      <c r="H52" s="409">
        <f t="shared" ref="H52" si="704">Z52*100</f>
        <v>0.17900468796833868</v>
      </c>
      <c r="I52" s="409">
        <f t="shared" ref="I52" si="705">AA52*100</f>
        <v>0.17900468796833996</v>
      </c>
      <c r="K52" s="404">
        <v>202201</v>
      </c>
      <c r="L52" s="405">
        <f t="shared" ref="L52:L59" si="706">AC52*100</f>
        <v>25.339566578666687</v>
      </c>
      <c r="M52" s="417">
        <f t="shared" ref="M52:M59" si="707">AD52*100</f>
        <v>33.178968718946884</v>
      </c>
      <c r="N52" s="405">
        <f t="shared" ref="N52:N59" si="708">AE52*100</f>
        <v>13.06702491622265</v>
      </c>
      <c r="O52" s="405">
        <f t="shared" ref="O52:O59" si="709">AF52*100</f>
        <v>17.584438590453022</v>
      </c>
      <c r="P52" s="405">
        <f t="shared" ref="P52:P59" si="710">AG52*100</f>
        <v>6.4076417041529483</v>
      </c>
      <c r="Q52" s="405">
        <f t="shared" ref="Q52:Q59" si="711">AH52*100</f>
        <v>4.4223594915578115</v>
      </c>
      <c r="R52" s="405">
        <f t="shared" ref="R52:R59" si="712">AI52*100</f>
        <v>100</v>
      </c>
      <c r="S52" s="408"/>
      <c r="T52" s="509">
        <v>4.5359012086671743E-4</v>
      </c>
      <c r="U52" s="509">
        <v>5.9391909426463564E-4</v>
      </c>
      <c r="V52" s="509">
        <v>2.3390587178029424E-4</v>
      </c>
      <c r="W52" s="509">
        <v>3.1476969429824564E-4</v>
      </c>
      <c r="X52" s="509">
        <v>1.1469979038648126E-4</v>
      </c>
      <c r="Y52" s="509">
        <v>7.9162308087012701E-5</v>
      </c>
      <c r="Z52" s="509">
        <v>1.7900468796833869E-3</v>
      </c>
      <c r="AA52" s="509">
        <v>1.7900468796833995E-3</v>
      </c>
      <c r="AC52" s="509">
        <v>0.25339566578666689</v>
      </c>
      <c r="AD52" s="509">
        <v>0.33178968718946883</v>
      </c>
      <c r="AE52" s="509">
        <v>0.1306702491622265</v>
      </c>
      <c r="AF52" s="509">
        <v>0.17584438590453022</v>
      </c>
      <c r="AG52" s="509">
        <v>6.4076417041529485E-2</v>
      </c>
      <c r="AH52" s="509">
        <v>4.4223594915578118E-2</v>
      </c>
      <c r="AI52" s="509">
        <v>1</v>
      </c>
    </row>
    <row r="53" spans="1:35">
      <c r="A53" s="17">
        <v>202202</v>
      </c>
      <c r="B53" s="408">
        <f t="shared" ref="B53" si="713">T53*100</f>
        <v>1.4010270873246024E-2</v>
      </c>
      <c r="C53" s="412">
        <f t="shared" ref="C53" si="714">U53*100</f>
        <v>5.7016796928554929E-2</v>
      </c>
      <c r="D53" s="408">
        <f t="shared" ref="D53" si="715">V53*100</f>
        <v>2.3895237768189102E-2</v>
      </c>
      <c r="E53" s="408">
        <f t="shared" ref="E53" si="716">W53*100</f>
        <v>3.0906470480998635E-2</v>
      </c>
      <c r="F53" s="408">
        <f t="shared" ref="F53" si="717">X53*100</f>
        <v>1.1199839491677051E-2</v>
      </c>
      <c r="G53" s="408">
        <f t="shared" ref="G53" si="718">Y53*100</f>
        <v>7.1304160479767177E-3</v>
      </c>
      <c r="H53" s="408">
        <f t="shared" ref="H53" si="719">Z53*100</f>
        <v>0.14415903159064247</v>
      </c>
      <c r="I53" s="408">
        <f t="shared" ref="I53" si="720">AA53*100</f>
        <v>0.14415903159064397</v>
      </c>
      <c r="K53" s="17">
        <v>202202</v>
      </c>
      <c r="L53" s="406">
        <f t="shared" si="706"/>
        <v>9.7186216629353712</v>
      </c>
      <c r="M53" s="415">
        <f t="shared" si="707"/>
        <v>39.551317943409352</v>
      </c>
      <c r="N53" s="406">
        <f t="shared" si="708"/>
        <v>16.57560924524147</v>
      </c>
      <c r="O53" s="406">
        <f t="shared" si="709"/>
        <v>21.439149625228762</v>
      </c>
      <c r="P53" s="406">
        <f t="shared" si="710"/>
        <v>7.7690862432264325</v>
      </c>
      <c r="Q53" s="406">
        <f t="shared" si="711"/>
        <v>4.9462152799586097</v>
      </c>
      <c r="R53" s="406">
        <f t="shared" si="712"/>
        <v>100</v>
      </c>
      <c r="S53" s="408"/>
      <c r="T53" s="509">
        <v>1.4010270873246025E-4</v>
      </c>
      <c r="U53" s="509">
        <v>5.7016796928554929E-4</v>
      </c>
      <c r="V53" s="509">
        <v>2.3895237768189104E-4</v>
      </c>
      <c r="W53" s="509">
        <v>3.0906470480998637E-4</v>
      </c>
      <c r="X53" s="509">
        <v>1.119983949167705E-4</v>
      </c>
      <c r="Y53" s="509">
        <v>7.1304160479767177E-5</v>
      </c>
      <c r="Z53" s="509">
        <v>1.4415903159064247E-3</v>
      </c>
      <c r="AA53" s="509">
        <v>1.4415903159064397E-3</v>
      </c>
      <c r="AC53" s="509">
        <v>9.7186216629353714E-2</v>
      </c>
      <c r="AD53" s="509">
        <v>0.39551317943409353</v>
      </c>
      <c r="AE53" s="509">
        <v>0.16575609245241468</v>
      </c>
      <c r="AF53" s="509">
        <v>0.21439149625228762</v>
      </c>
      <c r="AG53" s="509">
        <v>7.7690862432264321E-2</v>
      </c>
      <c r="AH53" s="509">
        <v>4.9462152799586101E-2</v>
      </c>
      <c r="AI53" s="509">
        <v>1</v>
      </c>
    </row>
    <row r="54" spans="1:35">
      <c r="A54" s="17">
        <v>202203</v>
      </c>
      <c r="B54" s="408">
        <f t="shared" ref="B54" si="721">T54*100</f>
        <v>7.3985413553473356E-3</v>
      </c>
      <c r="C54" s="412">
        <f t="shared" ref="C54" si="722">U54*100</f>
        <v>5.575234293207125E-2</v>
      </c>
      <c r="D54" s="408">
        <f t="shared" ref="D54" si="723">V54*100</f>
        <v>2.3001079253010773E-2</v>
      </c>
      <c r="E54" s="408">
        <f t="shared" ref="E54" si="724">W54*100</f>
        <v>2.5245867912891122E-2</v>
      </c>
      <c r="F54" s="408">
        <f t="shared" ref="F54" si="725">X54*100</f>
        <v>1.223937989446135E-2</v>
      </c>
      <c r="G54" s="408">
        <f t="shared" ref="G54" si="726">Y54*100</f>
        <v>8.3664553507359837E-3</v>
      </c>
      <c r="H54" s="408">
        <f t="shared" ref="H54" si="727">Z54*100</f>
        <v>0.13200366669851782</v>
      </c>
      <c r="I54" s="408">
        <f t="shared" ref="I54" si="728">AA54*100</f>
        <v>0.13200366669853539</v>
      </c>
      <c r="K54" s="17">
        <v>202203</v>
      </c>
      <c r="L54" s="406">
        <f t="shared" si="706"/>
        <v>5.6047998819947997</v>
      </c>
      <c r="M54" s="415">
        <f t="shared" si="707"/>
        <v>42.235450216245589</v>
      </c>
      <c r="N54" s="406">
        <f t="shared" si="708"/>
        <v>17.424576019954632</v>
      </c>
      <c r="O54" s="406">
        <f t="shared" si="709"/>
        <v>19.125126251644183</v>
      </c>
      <c r="P54" s="406">
        <f t="shared" si="710"/>
        <v>9.2719999380129181</v>
      </c>
      <c r="Q54" s="406">
        <f t="shared" si="711"/>
        <v>6.3380476921478772</v>
      </c>
      <c r="R54" s="406">
        <f t="shared" si="712"/>
        <v>100</v>
      </c>
      <c r="S54" s="408"/>
      <c r="T54" s="509">
        <v>7.3985413553473358E-5</v>
      </c>
      <c r="U54" s="509">
        <v>5.5752342932071253E-4</v>
      </c>
      <c r="V54" s="509">
        <v>2.3001079253010773E-4</v>
      </c>
      <c r="W54" s="509">
        <v>2.524586791289112E-4</v>
      </c>
      <c r="X54" s="509">
        <v>1.223937989446135E-4</v>
      </c>
      <c r="Y54" s="509">
        <v>8.3664553507359837E-5</v>
      </c>
      <c r="Z54" s="509">
        <v>1.3200366669851782E-3</v>
      </c>
      <c r="AA54" s="509">
        <v>1.320036666985354E-3</v>
      </c>
      <c r="AC54" s="509">
        <v>5.6047998819948E-2</v>
      </c>
      <c r="AD54" s="509">
        <v>0.4223545021624559</v>
      </c>
      <c r="AE54" s="509">
        <v>0.17424576019954632</v>
      </c>
      <c r="AF54" s="509">
        <v>0.19125126251644184</v>
      </c>
      <c r="AG54" s="509">
        <v>9.2719999380129176E-2</v>
      </c>
      <c r="AH54" s="509">
        <v>6.3380476921478773E-2</v>
      </c>
      <c r="AI54" s="509">
        <v>1</v>
      </c>
    </row>
    <row r="55" spans="1:35">
      <c r="A55" s="17">
        <v>202204</v>
      </c>
      <c r="B55" s="408">
        <f t="shared" ref="B55" si="729">T55*100</f>
        <v>-1.0698314012077367E-2</v>
      </c>
      <c r="C55" s="412">
        <f t="shared" ref="C55" si="730">U55*100</f>
        <v>4.4958677414804492E-2</v>
      </c>
      <c r="D55" s="408">
        <f t="shared" ref="D55" si="731">V55*100</f>
        <v>1.399953781554885E-2</v>
      </c>
      <c r="E55" s="408">
        <f t="shared" ref="E55" si="732">W55*100</f>
        <v>1.713935542419907E-2</v>
      </c>
      <c r="F55" s="408">
        <f t="shared" ref="F55" si="733">X55*100</f>
        <v>9.8220184570028263E-3</v>
      </c>
      <c r="G55" s="408">
        <f t="shared" ref="G55" si="734">Y55*100</f>
        <v>6.1128317076050136E-3</v>
      </c>
      <c r="H55" s="408">
        <f t="shared" ref="H55" si="735">Z55*100</f>
        <v>8.133410680708289E-2</v>
      </c>
      <c r="I55" s="408">
        <f t="shared" ref="I55" si="736">AA55*100</f>
        <v>8.1334106807047807E-2</v>
      </c>
      <c r="K55" s="17">
        <v>202204</v>
      </c>
      <c r="L55" s="406">
        <f t="shared" si="706"/>
        <v>-13.153539679796072</v>
      </c>
      <c r="M55" s="415">
        <f t="shared" si="707"/>
        <v>55.276536719635203</v>
      </c>
      <c r="N55" s="406">
        <f t="shared" si="708"/>
        <v>17.212382806089554</v>
      </c>
      <c r="O55" s="406">
        <f t="shared" si="709"/>
        <v>21.072777580077275</v>
      </c>
      <c r="P55" s="406">
        <f t="shared" si="710"/>
        <v>12.076137358094757</v>
      </c>
      <c r="Q55" s="406">
        <f t="shared" si="711"/>
        <v>7.5157052158992723</v>
      </c>
      <c r="R55" s="406">
        <f t="shared" si="712"/>
        <v>99.999999999999986</v>
      </c>
      <c r="S55" s="408"/>
      <c r="T55" s="509">
        <v>-1.0698314012077367E-4</v>
      </c>
      <c r="U55" s="509">
        <v>4.4958677414804491E-4</v>
      </c>
      <c r="V55" s="509">
        <v>1.3999537815548849E-4</v>
      </c>
      <c r="W55" s="509">
        <v>1.713935542419907E-4</v>
      </c>
      <c r="X55" s="509">
        <v>9.8220184570028265E-5</v>
      </c>
      <c r="Y55" s="509">
        <v>6.1128317076050137E-5</v>
      </c>
      <c r="Z55" s="509">
        <v>8.133410680708289E-4</v>
      </c>
      <c r="AA55" s="509">
        <v>8.1334106807047805E-4</v>
      </c>
      <c r="AC55" s="509">
        <v>-0.13153539679796072</v>
      </c>
      <c r="AD55" s="509">
        <v>0.55276536719635205</v>
      </c>
      <c r="AE55" s="509">
        <v>0.17212382806089555</v>
      </c>
      <c r="AF55" s="509">
        <v>0.21072777580077276</v>
      </c>
      <c r="AG55" s="509">
        <v>0.12076137358094756</v>
      </c>
      <c r="AH55" s="509">
        <v>7.5157052158992724E-2</v>
      </c>
      <c r="AI55" s="509">
        <v>0.99999999999999989</v>
      </c>
    </row>
    <row r="56" spans="1:35">
      <c r="A56" s="17">
        <v>202205</v>
      </c>
      <c r="B56" s="408">
        <f t="shared" ref="B56" si="737">T56*100</f>
        <v>-3.4683607908900127E-2</v>
      </c>
      <c r="C56" s="412">
        <f t="shared" ref="C56" si="738">U56*100</f>
        <v>2.9197102927971771E-2</v>
      </c>
      <c r="D56" s="408">
        <f t="shared" ref="D56" si="739">V56*100</f>
        <v>4.5806849795820056E-3</v>
      </c>
      <c r="E56" s="408">
        <f t="shared" ref="E56" si="740">W56*100</f>
        <v>7.4876764116984969E-3</v>
      </c>
      <c r="F56" s="408">
        <f t="shared" ref="F56" si="741">X56*100</f>
        <v>4.2016813872235836E-3</v>
      </c>
      <c r="G56" s="408">
        <f t="shared" ref="G56" si="742">Y56*100</f>
        <v>1.0256856632015663E-3</v>
      </c>
      <c r="H56" s="408">
        <f t="shared" ref="H56" si="743">Z56*100</f>
        <v>1.1809223460777295E-2</v>
      </c>
      <c r="I56" s="408">
        <f t="shared" ref="I56" si="744">AA56*100</f>
        <v>1.1809223460795604E-2</v>
      </c>
      <c r="K56" s="17">
        <v>202205</v>
      </c>
      <c r="L56" s="406">
        <f t="shared" si="706"/>
        <v>-293.69931074720489</v>
      </c>
      <c r="M56" s="415">
        <f t="shared" si="707"/>
        <v>247.23982084805081</v>
      </c>
      <c r="N56" s="406">
        <f t="shared" si="708"/>
        <v>38.789044807189214</v>
      </c>
      <c r="O56" s="406">
        <f t="shared" si="709"/>
        <v>63.405324122858545</v>
      </c>
      <c r="P56" s="406">
        <f t="shared" si="710"/>
        <v>35.579658570937269</v>
      </c>
      <c r="Q56" s="406">
        <f t="shared" si="711"/>
        <v>8.6854623981690207</v>
      </c>
      <c r="R56" s="406">
        <f t="shared" si="712"/>
        <v>99.999999999999972</v>
      </c>
      <c r="S56" s="408"/>
      <c r="T56" s="509">
        <v>-3.468360790890013E-4</v>
      </c>
      <c r="U56" s="509">
        <v>2.9197102927971773E-4</v>
      </c>
      <c r="V56" s="509">
        <v>4.5806849795820052E-5</v>
      </c>
      <c r="W56" s="509">
        <v>7.487676411698497E-5</v>
      </c>
      <c r="X56" s="509">
        <v>4.201681387223584E-5</v>
      </c>
      <c r="Y56" s="509">
        <v>1.0256856632015663E-5</v>
      </c>
      <c r="Z56" s="509">
        <v>1.1809223460777295E-4</v>
      </c>
      <c r="AA56" s="509">
        <v>1.1809223460795603E-4</v>
      </c>
      <c r="AC56" s="509">
        <v>-2.9369931074720488</v>
      </c>
      <c r="AD56" s="509">
        <v>2.4723982084805081</v>
      </c>
      <c r="AE56" s="509">
        <v>0.3878904480718921</v>
      </c>
      <c r="AF56" s="509">
        <v>0.63405324122858542</v>
      </c>
      <c r="AG56" s="509">
        <v>0.35579658570937273</v>
      </c>
      <c r="AH56" s="509">
        <v>8.6854623981690207E-2</v>
      </c>
      <c r="AI56" s="509">
        <v>0.99999999999999967</v>
      </c>
    </row>
    <row r="57" spans="1:35">
      <c r="A57" s="17">
        <v>202206</v>
      </c>
      <c r="B57" s="408">
        <f t="shared" ref="B57:B58" si="745">T57*100</f>
        <v>-3.6257391015512064E-2</v>
      </c>
      <c r="C57" s="412">
        <f t="shared" ref="C57:C58" si="746">U57*100</f>
        <v>1.3658446635493756E-2</v>
      </c>
      <c r="D57" s="408">
        <f t="shared" ref="D57:D58" si="747">V57*100</f>
        <v>-9.6774202550535886E-6</v>
      </c>
      <c r="E57" s="408">
        <f t="shared" ref="E57:E58" si="748">W57*100</f>
        <v>1.6636092360255143E-4</v>
      </c>
      <c r="F57" s="408">
        <f t="shared" ref="F57:F58" si="749">X57*100</f>
        <v>-3.0499109503769707E-4</v>
      </c>
      <c r="G57" s="408">
        <f t="shared" ref="G57:G58" si="750">Y57*100</f>
        <v>-4.0152810829561627E-3</v>
      </c>
      <c r="H57" s="408">
        <f t="shared" ref="H57:H58" si="751">Z57*100</f>
        <v>-2.676253305466467E-2</v>
      </c>
      <c r="I57" s="408">
        <f t="shared" ref="I57:I58" si="752">AA57*100</f>
        <v>-2.6762533054673326E-2</v>
      </c>
      <c r="K57" s="17">
        <v>202206</v>
      </c>
      <c r="L57" s="406">
        <f t="shared" si="706"/>
        <v>135.47817368951348</v>
      </c>
      <c r="M57" s="415">
        <f t="shared" si="707"/>
        <v>-51.035702067495848</v>
      </c>
      <c r="N57" s="406">
        <f t="shared" si="708"/>
        <v>3.6160329948165461E-2</v>
      </c>
      <c r="O57" s="406">
        <f t="shared" si="709"/>
        <v>-0.62161875059713356</v>
      </c>
      <c r="P57" s="406">
        <f t="shared" si="710"/>
        <v>1.139619685530991</v>
      </c>
      <c r="Q57" s="406">
        <f t="shared" si="711"/>
        <v>15.003367113100325</v>
      </c>
      <c r="R57" s="406">
        <f t="shared" si="712"/>
        <v>100</v>
      </c>
      <c r="S57" s="408"/>
      <c r="T57" s="509">
        <v>-3.6257391015512064E-4</v>
      </c>
      <c r="U57" s="509">
        <v>1.3658446635493756E-4</v>
      </c>
      <c r="V57" s="509">
        <v>-9.6774202550535888E-8</v>
      </c>
      <c r="W57" s="509">
        <v>1.6636092360255142E-6</v>
      </c>
      <c r="X57" s="509">
        <v>-3.0499109503769707E-6</v>
      </c>
      <c r="Y57" s="509">
        <v>-4.0152810829561626E-5</v>
      </c>
      <c r="Z57" s="509">
        <v>-2.6762533054664671E-4</v>
      </c>
      <c r="AA57" s="509">
        <v>-2.6762533054673328E-4</v>
      </c>
      <c r="AC57" s="509">
        <v>1.3547817368951349</v>
      </c>
      <c r="AD57" s="509">
        <v>-0.51035702067495847</v>
      </c>
      <c r="AE57" s="509">
        <v>3.6160329948165459E-4</v>
      </c>
      <c r="AF57" s="509">
        <v>-6.2161875059713358E-3</v>
      </c>
      <c r="AG57" s="509">
        <v>1.1396196855309911E-2</v>
      </c>
      <c r="AH57" s="509">
        <v>0.15003367113100324</v>
      </c>
      <c r="AI57" s="509">
        <v>1</v>
      </c>
    </row>
    <row r="58" spans="1:35">
      <c r="A58" s="17">
        <v>202207</v>
      </c>
      <c r="B58" s="408">
        <f t="shared" si="745"/>
        <v>-3.290140800448569E-2</v>
      </c>
      <c r="C58" s="412">
        <f t="shared" si="746"/>
        <v>-1.6710499169959397E-2</v>
      </c>
      <c r="D58" s="408">
        <f t="shared" si="747"/>
        <v>-4.1807481364723688E-3</v>
      </c>
      <c r="E58" s="408">
        <f t="shared" si="748"/>
        <v>-6.3319095773178733E-3</v>
      </c>
      <c r="F58" s="408">
        <f t="shared" si="749"/>
        <v>-3.816618602055356E-3</v>
      </c>
      <c r="G58" s="408">
        <f t="shared" si="750"/>
        <v>-8.5439655376097299E-3</v>
      </c>
      <c r="H58" s="408">
        <f t="shared" si="751"/>
        <v>-7.2485149027900417E-2</v>
      </c>
      <c r="I58" s="408">
        <f t="shared" si="752"/>
        <v>-7.2485149027874354E-2</v>
      </c>
      <c r="K58" s="17">
        <v>202207</v>
      </c>
      <c r="L58" s="406">
        <f t="shared" si="706"/>
        <v>45.390550265436495</v>
      </c>
      <c r="M58" s="415">
        <f t="shared" si="707"/>
        <v>23.053686712470334</v>
      </c>
      <c r="N58" s="406">
        <f t="shared" si="708"/>
        <v>5.7677306214313608</v>
      </c>
      <c r="O58" s="406">
        <f t="shared" si="709"/>
        <v>8.7354577623626657</v>
      </c>
      <c r="P58" s="406">
        <f t="shared" si="710"/>
        <v>5.2653800857694222</v>
      </c>
      <c r="Q58" s="406">
        <f t="shared" si="711"/>
        <v>11.787194552529725</v>
      </c>
      <c r="R58" s="406">
        <f t="shared" si="712"/>
        <v>100</v>
      </c>
      <c r="S58" s="408"/>
      <c r="T58" s="509">
        <v>-3.290140800448569E-4</v>
      </c>
      <c r="U58" s="509">
        <v>-1.6710499169959398E-4</v>
      </c>
      <c r="V58" s="509">
        <v>-4.1807481364723683E-5</v>
      </c>
      <c r="W58" s="509">
        <v>-6.331909577317873E-5</v>
      </c>
      <c r="X58" s="509">
        <v>-3.8166186020553562E-5</v>
      </c>
      <c r="Y58" s="509">
        <v>-8.5439655376097297E-5</v>
      </c>
      <c r="Z58" s="509">
        <v>-7.2485149027900412E-4</v>
      </c>
      <c r="AA58" s="509">
        <v>-7.2485149027874348E-4</v>
      </c>
      <c r="AC58" s="509">
        <v>0.45390550265436497</v>
      </c>
      <c r="AD58" s="509">
        <v>0.23053686712470334</v>
      </c>
      <c r="AE58" s="509">
        <v>5.7677306214313606E-2</v>
      </c>
      <c r="AF58" s="509">
        <v>8.7354577623626653E-2</v>
      </c>
      <c r="AG58" s="509">
        <v>5.2653800857694222E-2</v>
      </c>
      <c r="AH58" s="509">
        <v>0.11787194552529724</v>
      </c>
      <c r="AI58" s="509">
        <v>1</v>
      </c>
    </row>
    <row r="59" spans="1:35">
      <c r="A59" s="17">
        <v>202208</v>
      </c>
      <c r="B59" s="408">
        <f t="shared" ref="B59" si="753">T59*100</f>
        <v>-2.9714152342413629E-2</v>
      </c>
      <c r="C59" s="412">
        <f t="shared" ref="C59" si="754">U59*100</f>
        <v>-4.339097059429247E-2</v>
      </c>
      <c r="D59" s="408">
        <f t="shared" ref="D59" si="755">V59*100</f>
        <v>-5.8464362384528477E-3</v>
      </c>
      <c r="E59" s="408">
        <f t="shared" ref="E59" si="756">W59*100</f>
        <v>-1.3389086036311859E-2</v>
      </c>
      <c r="F59" s="408">
        <f t="shared" ref="F59" si="757">X59*100</f>
        <v>-7.2328722934225627E-3</v>
      </c>
      <c r="G59" s="408">
        <f t="shared" ref="G59" si="758">Y59*100</f>
        <v>-1.2314782598190532E-2</v>
      </c>
      <c r="H59" s="408">
        <f t="shared" ref="H59" si="759">Z59*100</f>
        <v>-0.1118883001030839</v>
      </c>
      <c r="I59" s="408">
        <f t="shared" ref="I59" si="760">AA59*100</f>
        <v>-0.11188830010309059</v>
      </c>
      <c r="K59" s="17">
        <v>202208</v>
      </c>
      <c r="L59" s="406">
        <f t="shared" si="706"/>
        <v>26.55697898264399</v>
      </c>
      <c r="M59" s="415">
        <f t="shared" si="707"/>
        <v>38.780614733011312</v>
      </c>
      <c r="N59" s="406">
        <f t="shared" si="708"/>
        <v>5.2252435983623515</v>
      </c>
      <c r="O59" s="406">
        <f t="shared" si="709"/>
        <v>11.966475515291902</v>
      </c>
      <c r="P59" s="406">
        <f t="shared" si="710"/>
        <v>6.4643687380707719</v>
      </c>
      <c r="Q59" s="406">
        <f t="shared" si="711"/>
        <v>11.006318432619665</v>
      </c>
      <c r="R59" s="406">
        <f t="shared" si="712"/>
        <v>99.999999999999986</v>
      </c>
      <c r="S59" s="408"/>
      <c r="T59" s="509">
        <v>-2.9714152342413629E-4</v>
      </c>
      <c r="U59" s="509">
        <v>-4.3390970594292468E-4</v>
      </c>
      <c r="V59" s="509">
        <v>-5.846436238452848E-5</v>
      </c>
      <c r="W59" s="509">
        <v>-1.3389086036311859E-4</v>
      </c>
      <c r="X59" s="509">
        <v>-7.2328722934225629E-5</v>
      </c>
      <c r="Y59" s="509">
        <v>-1.2314782598190531E-4</v>
      </c>
      <c r="Z59" s="509">
        <v>-1.118883001030839E-3</v>
      </c>
      <c r="AA59" s="509">
        <v>-1.1188830010309058E-3</v>
      </c>
      <c r="AC59" s="509">
        <v>0.26556978982643992</v>
      </c>
      <c r="AD59" s="509">
        <v>0.38780614733011315</v>
      </c>
      <c r="AE59" s="509">
        <v>5.2252435983623516E-2</v>
      </c>
      <c r="AF59" s="509">
        <v>0.11966475515291902</v>
      </c>
      <c r="AG59" s="509">
        <v>6.4643687380707721E-2</v>
      </c>
      <c r="AH59" s="509">
        <v>0.11006318432619665</v>
      </c>
      <c r="AI59" s="509">
        <v>0.99999999999999989</v>
      </c>
    </row>
    <row r="60" spans="1:35">
      <c r="A60" s="17">
        <v>202209</v>
      </c>
      <c r="B60" s="408">
        <f t="shared" ref="B60" si="761">T60*100</f>
        <v>-4.418266637960451E-2</v>
      </c>
      <c r="C60" s="412">
        <f t="shared" ref="C60" si="762">U60*100</f>
        <v>-6.7900376957314199E-2</v>
      </c>
      <c r="D60" s="408">
        <f t="shared" ref="D60" si="763">V60*100</f>
        <v>-1.1348336365216977E-2</v>
      </c>
      <c r="E60" s="408">
        <f t="shared" ref="E60" si="764">W60*100</f>
        <v>-2.2074557201609966E-2</v>
      </c>
      <c r="F60" s="408">
        <f t="shared" ref="F60" si="765">X60*100</f>
        <v>-1.0667191131597307E-2</v>
      </c>
      <c r="G60" s="408">
        <f t="shared" ref="G60" si="766">Y60*100</f>
        <v>-1.4447972075977132E-2</v>
      </c>
      <c r="H60" s="408">
        <f t="shared" ref="H60" si="767">Z60*100</f>
        <v>-0.17062110011132009</v>
      </c>
      <c r="I60" s="408">
        <f t="shared" ref="I60" si="768">AA60*100</f>
        <v>-0.17062110011132164</v>
      </c>
      <c r="K60" s="17">
        <v>202209</v>
      </c>
      <c r="L60" s="406">
        <f t="shared" ref="L60" si="769">AC60*100</f>
        <v>25.895194879635607</v>
      </c>
      <c r="M60" s="415">
        <f t="shared" ref="M60" si="770">AD60*100</f>
        <v>39.796002319181653</v>
      </c>
      <c r="N60" s="406">
        <f t="shared" ref="N60" si="771">AE60*100</f>
        <v>6.6511916508643205</v>
      </c>
      <c r="O60" s="406">
        <f t="shared" ref="O60" si="772">AF60*100</f>
        <v>12.937765134093986</v>
      </c>
      <c r="P60" s="406">
        <f t="shared" ref="P60" si="773">AG60*100</f>
        <v>6.2519765284818822</v>
      </c>
      <c r="Q60" s="406">
        <f t="shared" ref="Q60" si="774">AH60*100</f>
        <v>8.4678694877425436</v>
      </c>
      <c r="R60" s="406">
        <f t="shared" ref="R60" si="775">AI60*100</f>
        <v>100</v>
      </c>
      <c r="S60" s="408"/>
      <c r="T60" s="509">
        <v>-4.4182666379604508E-4</v>
      </c>
      <c r="U60" s="509">
        <v>-6.7900376957314194E-4</v>
      </c>
      <c r="V60" s="509">
        <v>-1.1348336365216976E-4</v>
      </c>
      <c r="W60" s="509">
        <v>-2.2074557201609966E-4</v>
      </c>
      <c r="X60" s="509">
        <v>-1.0667191131597308E-4</v>
      </c>
      <c r="Y60" s="509">
        <v>-1.4447972075977132E-4</v>
      </c>
      <c r="Z60" s="509">
        <v>-1.7062110011132009E-3</v>
      </c>
      <c r="AA60" s="509">
        <v>-1.7062110011132165E-3</v>
      </c>
      <c r="AC60" s="509">
        <v>0.25895194879635608</v>
      </c>
      <c r="AD60" s="509">
        <v>0.39796002319181656</v>
      </c>
      <c r="AE60" s="509">
        <v>6.6511916508643201E-2</v>
      </c>
      <c r="AF60" s="509">
        <v>0.12937765134093987</v>
      </c>
      <c r="AG60" s="509">
        <v>6.2519765284818826E-2</v>
      </c>
      <c r="AH60" s="509">
        <v>8.4678694877425437E-2</v>
      </c>
      <c r="AI60" s="509">
        <v>1</v>
      </c>
    </row>
    <row r="61" spans="1:35">
      <c r="A61" s="17">
        <v>202210</v>
      </c>
      <c r="B61" s="408">
        <f t="shared" ref="B61" si="776">T61*100</f>
        <v>-5.8431123606456255E-2</v>
      </c>
      <c r="C61" s="412">
        <f t="shared" ref="C61" si="777">U61*100</f>
        <v>-8.3973723579686174E-2</v>
      </c>
      <c r="D61" s="408">
        <f t="shared" ref="D61" si="778">V61*100</f>
        <v>-1.4461431316371606E-2</v>
      </c>
      <c r="E61" s="408">
        <f t="shared" ref="E61" si="779">W61*100</f>
        <v>-2.8115277117473286E-2</v>
      </c>
      <c r="F61" s="408">
        <f t="shared" ref="F61" si="780">X61*100</f>
        <v>-1.3154046548689836E-2</v>
      </c>
      <c r="G61" s="408">
        <f t="shared" ref="G61" si="781">Y61*100</f>
        <v>-1.6339959116063247E-2</v>
      </c>
      <c r="H61" s="408">
        <f t="shared" ref="H61" si="782">Z61*100</f>
        <v>-0.21447556128474038</v>
      </c>
      <c r="I61" s="408">
        <f t="shared" ref="I61" si="783">AA61*100</f>
        <v>-0.21447556128476195</v>
      </c>
      <c r="K61" s="17">
        <v>202210</v>
      </c>
      <c r="L61" s="406">
        <f t="shared" ref="L61" si="784">AC61*100</f>
        <v>27.243721035835115</v>
      </c>
      <c r="M61" s="415">
        <f t="shared" ref="M61" si="785">AD61*100</f>
        <v>39.153049921711883</v>
      </c>
      <c r="N61" s="406">
        <f t="shared" ref="N61" si="786">AE61*100</f>
        <v>6.7426942397285226</v>
      </c>
      <c r="O61" s="406">
        <f t="shared" ref="O61" si="787">AF61*100</f>
        <v>13.108848835297881</v>
      </c>
      <c r="P61" s="406">
        <f t="shared" ref="P61" si="788">AG61*100</f>
        <v>6.1331214008230814</v>
      </c>
      <c r="Q61" s="406">
        <f t="shared" ref="Q61" si="789">AH61*100</f>
        <v>7.6185645666035198</v>
      </c>
      <c r="R61" s="406">
        <f t="shared" ref="R61" si="790">AI61*100</f>
        <v>100</v>
      </c>
      <c r="S61" s="408"/>
      <c r="T61" s="509">
        <v>-5.8431123606456255E-4</v>
      </c>
      <c r="U61" s="509">
        <v>-8.3973723579686176E-4</v>
      </c>
      <c r="V61" s="509">
        <v>-1.4461431316371606E-4</v>
      </c>
      <c r="W61" s="509">
        <v>-2.8115277117473286E-4</v>
      </c>
      <c r="X61" s="509">
        <v>-1.3154046548689835E-4</v>
      </c>
      <c r="Y61" s="509">
        <v>-1.6339959116063246E-4</v>
      </c>
      <c r="Z61" s="509">
        <v>-2.1447556128474038E-3</v>
      </c>
      <c r="AA61" s="509">
        <v>-2.1447556128476194E-3</v>
      </c>
      <c r="AC61" s="509">
        <v>0.27243721035835117</v>
      </c>
      <c r="AD61" s="509">
        <v>0.39153049921711885</v>
      </c>
      <c r="AE61" s="509">
        <v>6.7426942397285222E-2</v>
      </c>
      <c r="AF61" s="509">
        <v>0.13108848835297882</v>
      </c>
      <c r="AG61" s="509">
        <v>6.1331214008230814E-2</v>
      </c>
      <c r="AH61" s="509">
        <v>7.6185645666035196E-2</v>
      </c>
      <c r="AI61" s="509">
        <v>1</v>
      </c>
    </row>
    <row r="62" spans="1:35">
      <c r="A62" s="17">
        <v>202211</v>
      </c>
      <c r="B62" s="408">
        <f t="shared" ref="B62" si="791">T62*100</f>
        <v>-5.8536901732416755E-2</v>
      </c>
      <c r="C62" s="412">
        <f t="shared" ref="C62" si="792">U62*100</f>
        <v>-8.7751852768090693E-2</v>
      </c>
      <c r="D62" s="408">
        <f t="shared" ref="D62" si="793">V62*100</f>
        <v>-1.9966027521373931E-2</v>
      </c>
      <c r="E62" s="408">
        <f t="shared" ref="E62" si="794">W62*100</f>
        <v>-3.1436019689524718E-2</v>
      </c>
      <c r="F62" s="408">
        <f t="shared" ref="F62" si="795">X62*100</f>
        <v>-1.3321706954117458E-2</v>
      </c>
      <c r="G62" s="408">
        <f t="shared" ref="G62" si="796">Y62*100</f>
        <v>-1.6588282247293432E-2</v>
      </c>
      <c r="H62" s="408">
        <f t="shared" ref="H62" si="797">Z62*100</f>
        <v>-0.22760079091281699</v>
      </c>
      <c r="I62" s="408">
        <f t="shared" ref="I62" si="798">AA62*100</f>
        <v>-0.22760079091279733</v>
      </c>
      <c r="K62" s="17">
        <v>202211</v>
      </c>
      <c r="L62" s="406">
        <f t="shared" ref="L62" si="799">AC62*100</f>
        <v>25.719111738429529</v>
      </c>
      <c r="M62" s="415">
        <f t="shared" ref="M62" si="800">AD62*100</f>
        <v>38.555161612643182</v>
      </c>
      <c r="N62" s="406">
        <f t="shared" ref="N62" si="801">AE62*100</f>
        <v>8.7723893406952005</v>
      </c>
      <c r="O62" s="406">
        <f t="shared" ref="O62" si="802">AF62*100</f>
        <v>13.81191144523147</v>
      </c>
      <c r="P62" s="406">
        <f t="shared" ref="P62" si="803">AG62*100</f>
        <v>5.853102223717829</v>
      </c>
      <c r="Q62" s="406">
        <f t="shared" ref="Q62" si="804">AH62*100</f>
        <v>7.2883236392827868</v>
      </c>
      <c r="R62" s="406">
        <f t="shared" ref="R62" si="805">AI62*100</f>
        <v>100</v>
      </c>
      <c r="S62" s="408"/>
      <c r="T62" s="509">
        <v>-5.8536901732416757E-4</v>
      </c>
      <c r="U62" s="509">
        <v>-8.7751852768090687E-4</v>
      </c>
      <c r="V62" s="509">
        <v>-1.996602752137393E-4</v>
      </c>
      <c r="W62" s="509">
        <v>-3.143601968952472E-4</v>
      </c>
      <c r="X62" s="509">
        <v>-1.3321706954117459E-4</v>
      </c>
      <c r="Y62" s="509">
        <v>-1.658828224729343E-4</v>
      </c>
      <c r="Z62" s="509">
        <v>-2.2760079091281699E-3</v>
      </c>
      <c r="AA62" s="509">
        <v>-2.2760079091279735E-3</v>
      </c>
      <c r="AC62" s="509">
        <v>0.25719111738429529</v>
      </c>
      <c r="AD62" s="509">
        <v>0.3855516161264318</v>
      </c>
      <c r="AE62" s="509">
        <v>8.7723893406952011E-2</v>
      </c>
      <c r="AF62" s="509">
        <v>0.1381191144523147</v>
      </c>
      <c r="AG62" s="509">
        <v>5.8531022237178293E-2</v>
      </c>
      <c r="AH62" s="509">
        <v>7.2883236392827871E-2</v>
      </c>
      <c r="AI62" s="509">
        <v>1</v>
      </c>
    </row>
    <row r="63" spans="1:35">
      <c r="A63" s="402">
        <v>202212</v>
      </c>
      <c r="B63" s="410">
        <f t="shared" ref="B63" si="806">T63*100</f>
        <v>-5.8773855438147005E-2</v>
      </c>
      <c r="C63" s="414">
        <f t="shared" ref="C63" si="807">U63*100</f>
        <v>-8.7613105609711681E-2</v>
      </c>
      <c r="D63" s="410">
        <f t="shared" ref="D63" si="808">V63*100</f>
        <v>-2.2542819778414713E-2</v>
      </c>
      <c r="E63" s="410">
        <f t="shared" ref="E63" si="809">W63*100</f>
        <v>-3.5364856396847576E-2</v>
      </c>
      <c r="F63" s="410">
        <f t="shared" ref="F63" si="810">X63*100</f>
        <v>-1.2747987258099544E-2</v>
      </c>
      <c r="G63" s="410">
        <f t="shared" ref="G63" si="811">Y63*100</f>
        <v>-1.5394167544040393E-2</v>
      </c>
      <c r="H63" s="410">
        <f t="shared" ref="H63" si="812">Z63*100</f>
        <v>-0.23243679202526094</v>
      </c>
      <c r="I63" s="410">
        <f t="shared" ref="I63" si="813">AA63*100</f>
        <v>-0.23243679202525641</v>
      </c>
      <c r="K63" s="402">
        <v>202212</v>
      </c>
      <c r="L63" s="407">
        <f t="shared" ref="L63" si="814">AC63*100</f>
        <v>25.285951903758651</v>
      </c>
      <c r="M63" s="416">
        <f t="shared" ref="M63" si="815">AD63*100</f>
        <v>37.69330356279827</v>
      </c>
      <c r="N63" s="407">
        <f t="shared" ref="N63" si="816">AE63*100</f>
        <v>9.6984731126235779</v>
      </c>
      <c r="O63" s="407">
        <f t="shared" ref="O63" si="817">AF63*100</f>
        <v>15.214827260653369</v>
      </c>
      <c r="P63" s="407">
        <f t="shared" ref="P63" si="818">AG63*100</f>
        <v>5.4844962998431459</v>
      </c>
      <c r="Q63" s="407">
        <f t="shared" ref="Q63" si="819">AH63*100</f>
        <v>6.622947860322979</v>
      </c>
      <c r="R63" s="407">
        <f t="shared" ref="R63" si="820">AI63*100</f>
        <v>99.999999999999986</v>
      </c>
      <c r="S63" s="408"/>
      <c r="T63" s="510">
        <v>-5.8773855438147007E-4</v>
      </c>
      <c r="U63" s="510">
        <v>-8.761310560971168E-4</v>
      </c>
      <c r="V63" s="510">
        <v>-2.2542819778414714E-4</v>
      </c>
      <c r="W63" s="510">
        <v>-3.5364856396847573E-4</v>
      </c>
      <c r="X63" s="510">
        <v>-1.2747987258099545E-4</v>
      </c>
      <c r="Y63" s="510">
        <v>-1.5394167544040393E-4</v>
      </c>
      <c r="Z63" s="510">
        <v>-2.3243679202526093E-3</v>
      </c>
      <c r="AA63" s="510">
        <v>-2.3243679202525642E-3</v>
      </c>
      <c r="AC63" s="510">
        <v>0.25285951903758652</v>
      </c>
      <c r="AD63" s="510">
        <v>0.37693303562798269</v>
      </c>
      <c r="AE63" s="510">
        <v>9.6984731126235776E-2</v>
      </c>
      <c r="AF63" s="510">
        <v>0.15214827260653369</v>
      </c>
      <c r="AG63" s="510">
        <v>5.484496299843146E-2</v>
      </c>
      <c r="AH63" s="510">
        <v>6.6229478603229794E-2</v>
      </c>
      <c r="AI63" s="510">
        <v>0.99999999999999989</v>
      </c>
    </row>
    <row r="64" spans="1:35">
      <c r="A64" s="404">
        <v>202301</v>
      </c>
      <c r="B64" s="408">
        <f t="shared" ref="B64" si="821">T64*100</f>
        <v>-4.2081723013000366E-2</v>
      </c>
      <c r="C64" s="412">
        <f t="shared" ref="C64" si="822">U64*100</f>
        <v>-7.5100845987978393E-2</v>
      </c>
      <c r="D64" s="408">
        <f t="shared" ref="D64" si="823">V64*100</f>
        <v>-1.9808257353576292E-2</v>
      </c>
      <c r="E64" s="408">
        <f t="shared" ref="E64" si="824">W64*100</f>
        <v>-3.5713910992178695E-2</v>
      </c>
      <c r="F64" s="408">
        <f t="shared" ref="F64" si="825">X64*100</f>
        <v>-1.2095610524173758E-2</v>
      </c>
      <c r="G64" s="408">
        <f t="shared" ref="G64" si="826">Y64*100</f>
        <v>-1.2762683133198968E-2</v>
      </c>
      <c r="H64" s="408">
        <f t="shared" ref="H64" si="827">Z64*100</f>
        <v>-0.19756303100410649</v>
      </c>
      <c r="I64" s="408">
        <f t="shared" ref="I64" si="828">AA64*100</f>
        <v>-0.19756303100412048</v>
      </c>
      <c r="K64" s="404">
        <v>202301</v>
      </c>
      <c r="L64" s="406">
        <f t="shared" ref="L64" si="829">AC64*100</f>
        <v>21.300403622642168</v>
      </c>
      <c r="M64" s="415">
        <f t="shared" ref="M64" si="830">AD64*100</f>
        <v>38.013612975201504</v>
      </c>
      <c r="N64" s="406">
        <f t="shared" ref="N64" si="831">AE64*100</f>
        <v>10.02629755825348</v>
      </c>
      <c r="O64" s="406">
        <f t="shared" ref="O64" si="832">AF64*100</f>
        <v>18.077223664095516</v>
      </c>
      <c r="P64" s="406">
        <f t="shared" ref="P64" si="833">AG64*100</f>
        <v>6.1224058280024778</v>
      </c>
      <c r="Q64" s="406">
        <f t="shared" ref="Q64" si="834">AH64*100</f>
        <v>6.4600563518048508</v>
      </c>
      <c r="R64" s="406">
        <f t="shared" ref="R64" si="835">AI64*100</f>
        <v>100</v>
      </c>
      <c r="S64" s="408"/>
      <c r="T64" s="509">
        <v>-4.2081723013000363E-4</v>
      </c>
      <c r="U64" s="509">
        <v>-7.5100845987978394E-4</v>
      </c>
      <c r="V64" s="509">
        <v>-1.9808257353576294E-4</v>
      </c>
      <c r="W64" s="509">
        <v>-3.5713910992178697E-4</v>
      </c>
      <c r="X64" s="509">
        <v>-1.2095610524173758E-4</v>
      </c>
      <c r="Y64" s="509">
        <v>-1.2762683133198967E-4</v>
      </c>
      <c r="Z64" s="509">
        <v>-1.9756303100410648E-3</v>
      </c>
      <c r="AA64" s="509">
        <v>-1.9756303100412049E-3</v>
      </c>
      <c r="AC64" s="509">
        <v>0.21300403622642167</v>
      </c>
      <c r="AD64" s="509">
        <v>0.38013612975201505</v>
      </c>
      <c r="AE64" s="509">
        <v>0.1002629755825348</v>
      </c>
      <c r="AF64" s="509">
        <v>0.18077223664095515</v>
      </c>
      <c r="AG64" s="509">
        <v>6.1224058280024779E-2</v>
      </c>
      <c r="AH64" s="509">
        <v>6.4600563518048507E-2</v>
      </c>
      <c r="AI64" s="509">
        <v>1</v>
      </c>
    </row>
    <row r="65" spans="1:35">
      <c r="A65" s="17">
        <v>202302</v>
      </c>
      <c r="B65" s="408">
        <f t="shared" ref="B65" si="836">T65*100</f>
        <v>-2.5472286405585149E-2</v>
      </c>
      <c r="C65" s="412">
        <f t="shared" ref="C65" si="837">U65*100</f>
        <v>-5.2128441801554203E-2</v>
      </c>
      <c r="D65" s="408">
        <f t="shared" ref="D65" si="838">V65*100</f>
        <v>-1.4001048779037342E-2</v>
      </c>
      <c r="E65" s="408">
        <f t="shared" ref="E65" si="839">W65*100</f>
        <v>-2.6837387685091439E-2</v>
      </c>
      <c r="F65" s="408">
        <f t="shared" ref="F65" si="840">X65*100</f>
        <v>-1.2195398368471127E-2</v>
      </c>
      <c r="G65" s="408">
        <f t="shared" ref="G65" si="841">Y65*100</f>
        <v>-9.8631877331573931E-3</v>
      </c>
      <c r="H65" s="408">
        <f t="shared" ref="H65" si="842">Z65*100</f>
        <v>-0.14049775077289664</v>
      </c>
      <c r="I65" s="408">
        <f t="shared" ref="I65" si="843">AA65*100</f>
        <v>-0.14049775077288282</v>
      </c>
      <c r="K65" s="17">
        <v>202302</v>
      </c>
      <c r="L65" s="406">
        <f t="shared" ref="L65" si="844">AC65*100</f>
        <v>18.130031452787495</v>
      </c>
      <c r="M65" s="415">
        <f t="shared" ref="M65" si="845">AD65*100</f>
        <v>37.102687775988421</v>
      </c>
      <c r="N65" s="406">
        <f t="shared" ref="N65" si="846">AE65*100</f>
        <v>9.9653188054724904</v>
      </c>
      <c r="O65" s="406">
        <f t="shared" ref="O65" si="847">AF65*100</f>
        <v>19.101649341327835</v>
      </c>
      <c r="P65" s="406">
        <f t="shared" ref="P65" si="848">AG65*100</f>
        <v>8.680137796785095</v>
      </c>
      <c r="Q65" s="406">
        <f t="shared" ref="Q65" si="849">AH65*100</f>
        <v>7.0201748276386606</v>
      </c>
      <c r="R65" s="406">
        <f t="shared" ref="R65" si="850">AI65*100</f>
        <v>100</v>
      </c>
      <c r="S65" s="408"/>
      <c r="T65" s="509">
        <v>-2.5472286405585148E-4</v>
      </c>
      <c r="U65" s="509">
        <v>-5.21284418015542E-4</v>
      </c>
      <c r="V65" s="509">
        <v>-1.4001048779037342E-4</v>
      </c>
      <c r="W65" s="509">
        <v>-2.6837387685091439E-4</v>
      </c>
      <c r="X65" s="509">
        <v>-1.2195398368471126E-4</v>
      </c>
      <c r="Y65" s="509">
        <v>-9.8631877331573924E-5</v>
      </c>
      <c r="Z65" s="509">
        <v>-1.4049775077289665E-3</v>
      </c>
      <c r="AA65" s="509">
        <v>-1.4049775077288281E-3</v>
      </c>
      <c r="AC65" s="509">
        <v>0.18130031452787496</v>
      </c>
      <c r="AD65" s="509">
        <v>0.37102687775988419</v>
      </c>
      <c r="AE65" s="509">
        <v>9.9653188054724909E-2</v>
      </c>
      <c r="AF65" s="509">
        <v>0.19101649341327837</v>
      </c>
      <c r="AG65" s="509">
        <v>8.6801377967850951E-2</v>
      </c>
      <c r="AH65" s="509">
        <v>7.0201748276386602E-2</v>
      </c>
      <c r="AI65" s="509">
        <v>1</v>
      </c>
    </row>
    <row r="66" spans="1:35">
      <c r="A66" s="17">
        <v>202303</v>
      </c>
      <c r="B66" s="408">
        <f t="shared" ref="B66" si="851">T66*100</f>
        <v>-1.5649708202719239E-2</v>
      </c>
      <c r="C66" s="412">
        <f t="shared" ref="C66" si="852">U66*100</f>
        <v>-3.2238281517921082E-2</v>
      </c>
      <c r="D66" s="408">
        <f t="shared" ref="D66" si="853">V66*100</f>
        <v>-9.4833986240387656E-3</v>
      </c>
      <c r="E66" s="408">
        <f t="shared" ref="E66" si="854">W66*100</f>
        <v>-1.5472444704202563E-2</v>
      </c>
      <c r="F66" s="408">
        <f t="shared" ref="F66" si="855">X66*100</f>
        <v>-1.2193020361382579E-2</v>
      </c>
      <c r="G66" s="408">
        <f t="shared" ref="G66" si="856">Y66*100</f>
        <v>-7.6463273213849877E-3</v>
      </c>
      <c r="H66" s="408">
        <f t="shared" ref="H66" si="857">Z66*100</f>
        <v>-9.2683180731649217E-2</v>
      </c>
      <c r="I66" s="408">
        <f t="shared" ref="I66" si="858">AA66*100</f>
        <v>-9.2683180731663345E-2</v>
      </c>
      <c r="K66" s="17">
        <v>202303</v>
      </c>
      <c r="L66" s="406">
        <f t="shared" ref="L66" si="859">AC66*100</f>
        <v>16.885165225426078</v>
      </c>
      <c r="M66" s="415">
        <f t="shared" ref="M66" si="860">AD66*100</f>
        <v>34.783313718227234</v>
      </c>
      <c r="N66" s="406">
        <f t="shared" ref="N66" si="861">AE66*100</f>
        <v>10.23205995864188</v>
      </c>
      <c r="O66" s="406">
        <f t="shared" ref="O66" si="862">AF66*100</f>
        <v>16.693907764129065</v>
      </c>
      <c r="P66" s="406">
        <f t="shared" ref="P66" si="863">AG66*100</f>
        <v>13.155591192630419</v>
      </c>
      <c r="Q66" s="406">
        <f t="shared" ref="Q66" si="864">AH66*100</f>
        <v>8.2499621409453194</v>
      </c>
      <c r="R66" s="406">
        <f t="shared" ref="R66" si="865">AI66*100</f>
        <v>100</v>
      </c>
      <c r="S66" s="408"/>
      <c r="T66" s="509">
        <v>-1.564970820271924E-4</v>
      </c>
      <c r="U66" s="509">
        <v>-3.2238281517921083E-4</v>
      </c>
      <c r="V66" s="509">
        <v>-9.4833986240387661E-5</v>
      </c>
      <c r="W66" s="509">
        <v>-1.5472444704202562E-4</v>
      </c>
      <c r="X66" s="509">
        <v>-1.219302036138258E-4</v>
      </c>
      <c r="Y66" s="509">
        <v>-7.6463273213849876E-5</v>
      </c>
      <c r="Z66" s="509">
        <v>-9.2683180731649223E-4</v>
      </c>
      <c r="AA66" s="509">
        <v>-9.268318073166335E-4</v>
      </c>
      <c r="AC66" s="509">
        <v>0.1688516522542608</v>
      </c>
      <c r="AD66" s="509">
        <v>0.34783313718227232</v>
      </c>
      <c r="AE66" s="509">
        <v>0.1023205995864188</v>
      </c>
      <c r="AF66" s="509">
        <v>0.16693907764129065</v>
      </c>
      <c r="AG66" s="509">
        <v>0.1315559119263042</v>
      </c>
      <c r="AH66" s="509">
        <v>8.2499621409453189E-2</v>
      </c>
      <c r="AI66" s="509">
        <v>1</v>
      </c>
    </row>
    <row r="67" spans="1:35">
      <c r="A67" s="17">
        <v>202304</v>
      </c>
      <c r="B67" s="408">
        <f t="shared" ref="B67" si="866">T67*100</f>
        <v>-1.6441768766684243E-3</v>
      </c>
      <c r="C67" s="412">
        <f t="shared" ref="C67" si="867">U67*100</f>
        <v>-1.8544332759518677E-2</v>
      </c>
      <c r="D67" s="408">
        <f t="shared" ref="D67" si="868">V67*100</f>
        <v>-5.4007234641977779E-3</v>
      </c>
      <c r="E67" s="408">
        <f t="shared" ref="E67" si="869">W67*100</f>
        <v>-5.3223064749418382E-3</v>
      </c>
      <c r="F67" s="408">
        <f t="shared" ref="F67" si="870">X67*100</f>
        <v>-1.0401476805009394E-2</v>
      </c>
      <c r="G67" s="408">
        <f t="shared" ref="G67" si="871">Y67*100</f>
        <v>-6.4838984335339441E-3</v>
      </c>
      <c r="H67" s="408">
        <f t="shared" ref="H67" si="872">Z67*100</f>
        <v>-4.7796914813870058E-2</v>
      </c>
      <c r="I67" s="408">
        <f t="shared" ref="I67" si="873">AA67*100</f>
        <v>-4.7796914813867469E-2</v>
      </c>
      <c r="K67" s="17">
        <v>202304</v>
      </c>
      <c r="L67" s="406">
        <f t="shared" ref="L67" si="874">AC67*100</f>
        <v>3.4399226039403388</v>
      </c>
      <c r="M67" s="415">
        <f t="shared" ref="M67" si="875">AD67*100</f>
        <v>38.798179404954709</v>
      </c>
      <c r="N67" s="406">
        <f t="shared" ref="N67" si="876">AE67*100</f>
        <v>11.299313952018</v>
      </c>
      <c r="O67" s="406">
        <f t="shared" ref="O67" si="877">AF67*100</f>
        <v>11.135251084024722</v>
      </c>
      <c r="P67" s="406">
        <f t="shared" ref="P67" si="878">AG67*100</f>
        <v>21.761816312861722</v>
      </c>
      <c r="Q67" s="406">
        <f t="shared" ref="Q67" si="879">AH67*100</f>
        <v>13.565516642200512</v>
      </c>
      <c r="R67" s="406">
        <f t="shared" ref="R67" si="880">AI67*100</f>
        <v>100</v>
      </c>
      <c r="S67" s="408"/>
      <c r="T67" s="509">
        <v>-1.6441768766684244E-5</v>
      </c>
      <c r="U67" s="509">
        <v>-1.8544332759518677E-4</v>
      </c>
      <c r="V67" s="509">
        <v>-5.4007234641977777E-5</v>
      </c>
      <c r="W67" s="509">
        <v>-5.322306474941838E-5</v>
      </c>
      <c r="X67" s="509">
        <v>-1.0401476805009394E-4</v>
      </c>
      <c r="Y67" s="509">
        <v>-6.4838984335339439E-5</v>
      </c>
      <c r="Z67" s="509">
        <v>-4.7796914813870054E-4</v>
      </c>
      <c r="AA67" s="509">
        <v>-4.7796914813867468E-4</v>
      </c>
      <c r="AC67" s="509">
        <v>3.4399226039403388E-2</v>
      </c>
      <c r="AD67" s="509">
        <v>0.38798179404954708</v>
      </c>
      <c r="AE67" s="509">
        <v>0.11299313952018</v>
      </c>
      <c r="AF67" s="509">
        <v>0.11135251084024722</v>
      </c>
      <c r="AG67" s="509">
        <v>0.2176181631286172</v>
      </c>
      <c r="AH67" s="509">
        <v>0.13565516642200512</v>
      </c>
      <c r="AI67" s="509">
        <v>1</v>
      </c>
    </row>
    <row r="68" spans="1:35">
      <c r="A68" s="17">
        <v>202305</v>
      </c>
      <c r="B68" s="408">
        <f t="shared" ref="B68" si="881">T68*100</f>
        <v>7.8912724494324023E-3</v>
      </c>
      <c r="C68" s="412">
        <f t="shared" ref="C68" si="882">U68*100</f>
        <v>-1.3564694024527865E-2</v>
      </c>
      <c r="D68" s="408">
        <f t="shared" ref="D68" si="883">V68*100</f>
        <v>-8.6946370732756666E-3</v>
      </c>
      <c r="E68" s="408">
        <f t="shared" ref="E68" si="884">W68*100</f>
        <v>4.0829421309460621E-3</v>
      </c>
      <c r="F68" s="408">
        <f t="shared" ref="F68" si="885">X68*100</f>
        <v>-6.2998522443296684E-3</v>
      </c>
      <c r="G68" s="408">
        <f t="shared" ref="G68" si="886">Y68*100</f>
        <v>-5.6430705678771525E-3</v>
      </c>
      <c r="H68" s="408">
        <f t="shared" ref="H68" si="887">Z68*100</f>
        <v>-2.2228039329631886E-2</v>
      </c>
      <c r="I68" s="408">
        <f t="shared" ref="I68" si="888">AA68*100</f>
        <v>-2.2228039329629284E-2</v>
      </c>
      <c r="K68" s="17">
        <v>202305</v>
      </c>
      <c r="L68" s="406">
        <f t="shared" ref="L68" si="889">AC68*100</f>
        <v>-35.501432818290262</v>
      </c>
      <c r="M68" s="415">
        <f t="shared" ref="M68" si="890">AD68*100</f>
        <v>61.025148567399555</v>
      </c>
      <c r="N68" s="406">
        <f t="shared" ref="N68" si="891">AE68*100</f>
        <v>39.115627538435064</v>
      </c>
      <c r="O68" s="406">
        <f t="shared" ref="O68" si="892">AF68*100</f>
        <v>-18.368431288058545</v>
      </c>
      <c r="P68" s="406">
        <f t="shared" ref="P68" si="893">AG68*100</f>
        <v>28.341916040842268</v>
      </c>
      <c r="Q68" s="406">
        <f t="shared" ref="Q68" si="894">AH68*100</f>
        <v>25.387171959671921</v>
      </c>
      <c r="R68" s="406">
        <f t="shared" ref="R68" si="895">AI68*100</f>
        <v>100</v>
      </c>
      <c r="S68" s="408"/>
      <c r="T68" s="509">
        <v>7.8912724494324023E-5</v>
      </c>
      <c r="U68" s="509">
        <v>-1.3564694024527864E-4</v>
      </c>
      <c r="V68" s="509">
        <v>-8.6946370732756672E-5</v>
      </c>
      <c r="W68" s="509">
        <v>4.0829421309460624E-5</v>
      </c>
      <c r="X68" s="509">
        <v>-6.2998522443296682E-5</v>
      </c>
      <c r="Y68" s="509">
        <v>-5.6430705678771528E-5</v>
      </c>
      <c r="Z68" s="509">
        <v>-2.2228039329631887E-4</v>
      </c>
      <c r="AA68" s="509">
        <v>-2.2228039329629285E-4</v>
      </c>
      <c r="AC68" s="509">
        <v>-0.35501432818290263</v>
      </c>
      <c r="AD68" s="509">
        <v>0.61025148567399556</v>
      </c>
      <c r="AE68" s="509">
        <v>0.39115627538435066</v>
      </c>
      <c r="AF68" s="509">
        <v>-0.18368431288058545</v>
      </c>
      <c r="AG68" s="509">
        <v>0.28341916040842269</v>
      </c>
      <c r="AH68" s="509">
        <v>0.25387171959671923</v>
      </c>
      <c r="AI68" s="509">
        <v>1</v>
      </c>
    </row>
    <row r="69" spans="1:35">
      <c r="A69" s="17">
        <v>202306</v>
      </c>
      <c r="B69" s="408">
        <f t="shared" ref="B69" si="896">T69*100</f>
        <v>1.0354172370430998E-2</v>
      </c>
      <c r="C69" s="412">
        <f t="shared" ref="C69" si="897">U69*100</f>
        <v>-1.3432651504263047E-2</v>
      </c>
      <c r="D69" s="408">
        <f t="shared" ref="D69" si="898">V69*100</f>
        <v>-7.2259337280549752E-3</v>
      </c>
      <c r="E69" s="408">
        <f t="shared" ref="E69" si="899">W69*100</f>
        <v>8.8911445150890861E-3</v>
      </c>
      <c r="F69" s="408">
        <f t="shared" ref="F69" si="900">X69*100</f>
        <v>-5.1642691244166488E-3</v>
      </c>
      <c r="G69" s="408">
        <f t="shared" ref="G69" si="901">Y69*100</f>
        <v>-4.2014077811188631E-3</v>
      </c>
      <c r="H69" s="408">
        <f t="shared" ref="H69" si="902">Z69*100</f>
        <v>-1.0778945252333449E-2</v>
      </c>
      <c r="I69" s="408">
        <f t="shared" ref="I69" si="903">AA69*100</f>
        <v>-1.0778945252356256E-2</v>
      </c>
      <c r="K69" s="17">
        <v>202306</v>
      </c>
      <c r="L69" s="406">
        <f t="shared" ref="L69" si="904">AC69*100</f>
        <v>-96.059235185274787</v>
      </c>
      <c r="M69" s="415">
        <f t="shared" ref="M69" si="905">AD69*100</f>
        <v>124.61934994386503</v>
      </c>
      <c r="N69" s="406">
        <f t="shared" ref="N69" si="906">AE69*100</f>
        <v>67.03748427046412</v>
      </c>
      <c r="O69" s="406">
        <f t="shared" ref="O69" si="907">AF69*100</f>
        <v>-82.48622019083281</v>
      </c>
      <c r="P69" s="406">
        <f t="shared" ref="P69" si="908">AG69*100</f>
        <v>47.910709290398124</v>
      </c>
      <c r="Q69" s="406">
        <f t="shared" ref="Q69" si="909">AH69*100</f>
        <v>38.977911871380307</v>
      </c>
      <c r="R69" s="406">
        <f t="shared" ref="R69" si="910">AI69*100</f>
        <v>99.999999999999972</v>
      </c>
      <c r="S69" s="408"/>
      <c r="T69" s="509">
        <v>1.0354172370430998E-4</v>
      </c>
      <c r="U69" s="509">
        <v>-1.3432651504263047E-4</v>
      </c>
      <c r="V69" s="509">
        <v>-7.2259337280549749E-5</v>
      </c>
      <c r="W69" s="509">
        <v>8.891144515089087E-5</v>
      </c>
      <c r="X69" s="509">
        <v>-5.1642691244166491E-5</v>
      </c>
      <c r="Y69" s="509">
        <v>-4.2014077811188632E-5</v>
      </c>
      <c r="Z69" s="509">
        <v>-1.0778945252333449E-4</v>
      </c>
      <c r="AA69" s="509">
        <v>-1.0778945252356256E-4</v>
      </c>
      <c r="AC69" s="509">
        <v>-0.96059235185274794</v>
      </c>
      <c r="AD69" s="509">
        <v>1.2461934994386503</v>
      </c>
      <c r="AE69" s="509">
        <v>0.67037484270464121</v>
      </c>
      <c r="AF69" s="509">
        <v>-0.82486220190832804</v>
      </c>
      <c r="AG69" s="509">
        <v>0.47910709290398124</v>
      </c>
      <c r="AH69" s="509">
        <v>0.38977911871380305</v>
      </c>
      <c r="AI69" s="509">
        <v>0.99999999999999978</v>
      </c>
    </row>
    <row r="70" spans="1:35">
      <c r="A70" s="17">
        <v>202307</v>
      </c>
      <c r="B70" s="408">
        <f t="shared" ref="B70" si="911">T70*100</f>
        <v>3.0470823297604806E-3</v>
      </c>
      <c r="C70" s="412">
        <f t="shared" ref="C70" si="912">U70*100</f>
        <v>-1.2562249089731359E-2</v>
      </c>
      <c r="D70" s="408">
        <f t="shared" ref="D70" si="913">V70*100</f>
        <v>-1.2598363535317385E-3</v>
      </c>
      <c r="E70" s="408">
        <f t="shared" ref="E70" si="914">W70*100</f>
        <v>1.1728696047642978E-2</v>
      </c>
      <c r="F70" s="408">
        <f t="shared" ref="F70" si="915">X70*100</f>
        <v>-4.8737988675130808E-3</v>
      </c>
      <c r="G70" s="408">
        <f t="shared" ref="G70" si="916">Y70*100</f>
        <v>-1.8463743335493225E-3</v>
      </c>
      <c r="H70" s="408">
        <f t="shared" ref="H70" si="917">Z70*100</f>
        <v>-5.7664802669220409E-3</v>
      </c>
      <c r="I70" s="408">
        <f t="shared" ref="I70" si="918">AA70*100</f>
        <v>-5.7664802668981781E-3</v>
      </c>
      <c r="K70" s="17">
        <v>202307</v>
      </c>
      <c r="L70" s="406">
        <f t="shared" ref="L70" si="919">AC70*100</f>
        <v>-52.841285996230646</v>
      </c>
      <c r="M70" s="415">
        <f t="shared" ref="M70" si="920">AD70*100</f>
        <v>217.84951145660779</v>
      </c>
      <c r="N70" s="406">
        <f t="shared" ref="N70" si="921">AE70*100</f>
        <v>21.847579376252646</v>
      </c>
      <c r="O70" s="406">
        <f t="shared" ref="O70" si="922">AF70*100</f>
        <v>-203.39436718307496</v>
      </c>
      <c r="P70" s="406">
        <f t="shared" ref="P70" si="923">AG70*100</f>
        <v>84.519475345652324</v>
      </c>
      <c r="Q70" s="406">
        <f t="shared" ref="Q70" si="924">AH70*100</f>
        <v>32.019087000792886</v>
      </c>
      <c r="R70" s="406">
        <f t="shared" ref="R70" si="925">AI70*100</f>
        <v>100.00000000000004</v>
      </c>
      <c r="S70" s="408"/>
      <c r="T70" s="509">
        <v>3.0470823297604805E-5</v>
      </c>
      <c r="U70" s="509">
        <v>-1.2562249089731359E-4</v>
      </c>
      <c r="V70" s="509">
        <v>-1.2598363535317384E-5</v>
      </c>
      <c r="W70" s="509">
        <v>1.1728696047642978E-4</v>
      </c>
      <c r="X70" s="509">
        <v>-4.8737988675130809E-5</v>
      </c>
      <c r="Y70" s="509">
        <v>-1.8463743335493225E-5</v>
      </c>
      <c r="Z70" s="509">
        <v>-5.7664802669220412E-5</v>
      </c>
      <c r="AA70" s="509">
        <v>-5.7664802668981779E-5</v>
      </c>
      <c r="AC70" s="509">
        <v>-0.52841285996230647</v>
      </c>
      <c r="AD70" s="509">
        <v>2.1784951145660778</v>
      </c>
      <c r="AE70" s="509">
        <v>0.21847579376252646</v>
      </c>
      <c r="AF70" s="509">
        <v>-2.0339436718307495</v>
      </c>
      <c r="AG70" s="509">
        <v>0.84519475345652328</v>
      </c>
      <c r="AH70" s="509">
        <v>0.3201908700079289</v>
      </c>
      <c r="AI70" s="509">
        <v>1.0000000000000004</v>
      </c>
    </row>
    <row r="71" spans="1:35">
      <c r="A71" s="17">
        <v>202308</v>
      </c>
      <c r="B71" s="408">
        <f t="shared" ref="B71" si="926">T71*100</f>
        <v>-2.1251531618727844E-2</v>
      </c>
      <c r="C71" s="412">
        <f t="shared" ref="C71" si="927">U71*100</f>
        <v>-1.1565194000475572E-2</v>
      </c>
      <c r="D71" s="408">
        <f t="shared" ref="D71" si="928">V71*100</f>
        <v>-1.7019254278433152E-3</v>
      </c>
      <c r="E71" s="408">
        <f t="shared" ref="E71" si="929">W71*100</f>
        <v>1.4739526746568964E-2</v>
      </c>
      <c r="F71" s="408">
        <f t="shared" ref="F71" si="930">X71*100</f>
        <v>-4.0528354354973503E-3</v>
      </c>
      <c r="G71" s="408">
        <f t="shared" ref="G71" si="931">Y71*100</f>
        <v>-5.5388387370290506E-5</v>
      </c>
      <c r="H71" s="408">
        <f t="shared" ref="H71" si="932">Z71*100</f>
        <v>-2.3887348123345409E-2</v>
      </c>
      <c r="I71" s="408">
        <f t="shared" ref="I71" si="933">AA71*100</f>
        <v>-2.3887348123346204E-2</v>
      </c>
      <c r="K71" s="17">
        <v>202308</v>
      </c>
      <c r="L71" s="406">
        <f t="shared" ref="L71" si="934">AC71*100</f>
        <v>88.965637830506822</v>
      </c>
      <c r="M71" s="415">
        <f t="shared" ref="M71" si="935">AD71*100</f>
        <v>48.415562668393314</v>
      </c>
      <c r="N71" s="406">
        <f t="shared" ref="N71" si="936">AE71*100</f>
        <v>7.1247985295613532</v>
      </c>
      <c r="O71" s="406">
        <f t="shared" ref="O71" si="937">AF71*100</f>
        <v>-61.704324274337665</v>
      </c>
      <c r="P71" s="406">
        <f t="shared" ref="P71" si="938">AG71*100</f>
        <v>16.966451924968862</v>
      </c>
      <c r="Q71" s="406">
        <f t="shared" ref="Q71" si="939">AH71*100</f>
        <v>0.23187332090730794</v>
      </c>
      <c r="R71" s="406">
        <f t="shared" ref="R71" si="940">AI71*100</f>
        <v>99.999999999999986</v>
      </c>
      <c r="S71" s="408"/>
      <c r="T71" s="509">
        <v>-2.1251531618727843E-4</v>
      </c>
      <c r="U71" s="509">
        <v>-1.1565194000475571E-4</v>
      </c>
      <c r="V71" s="509">
        <v>-1.7019254278433153E-5</v>
      </c>
      <c r="W71" s="509">
        <v>1.4739526746568963E-4</v>
      </c>
      <c r="X71" s="509">
        <v>-4.0528354354973501E-5</v>
      </c>
      <c r="Y71" s="509">
        <v>-5.5388387370290505E-7</v>
      </c>
      <c r="Z71" s="509">
        <v>-2.3887348123345409E-4</v>
      </c>
      <c r="AA71" s="509">
        <v>-2.3887348123346206E-4</v>
      </c>
      <c r="AC71" s="509">
        <v>0.88965637830506816</v>
      </c>
      <c r="AD71" s="509">
        <v>0.48415562668393314</v>
      </c>
      <c r="AE71" s="509">
        <v>7.1247985295613533E-2</v>
      </c>
      <c r="AF71" s="509">
        <v>-0.61704324274337663</v>
      </c>
      <c r="AG71" s="509">
        <v>0.16966451924968862</v>
      </c>
      <c r="AH71" s="509">
        <v>2.3187332090730795E-3</v>
      </c>
      <c r="AI71" s="509">
        <v>0.99999999999999989</v>
      </c>
    </row>
    <row r="72" spans="1:35">
      <c r="A72" s="17">
        <v>202309</v>
      </c>
      <c r="B72" s="408">
        <f t="shared" ref="B72" si="941">T72*100</f>
        <v>-5.1928391517257831E-2</v>
      </c>
      <c r="C72" s="412">
        <f t="shared" ref="C72" si="942">U72*100</f>
        <v>-1.2041577589068139E-2</v>
      </c>
      <c r="D72" s="408">
        <f t="shared" ref="D72" si="943">V72*100</f>
        <v>-6.5959598311528872E-3</v>
      </c>
      <c r="E72" s="408">
        <f t="shared" ref="E72" si="944">W72*100</f>
        <v>7.6269650452701994E-3</v>
      </c>
      <c r="F72" s="408">
        <f t="shared" ref="F72" si="945">X72*100</f>
        <v>-4.6589729404155206E-3</v>
      </c>
      <c r="G72" s="408">
        <f t="shared" ref="G72" si="946">Y72*100</f>
        <v>7.3468587061333761E-4</v>
      </c>
      <c r="H72" s="408">
        <f t="shared" ref="H72" si="947">Z72*100</f>
        <v>-6.6863250962010831E-2</v>
      </c>
      <c r="I72" s="408">
        <f t="shared" ref="I72" si="948">AA72*100</f>
        <v>-6.6863250962020546E-2</v>
      </c>
      <c r="K72" s="17">
        <v>202309</v>
      </c>
      <c r="L72" s="406">
        <f t="shared" ref="L72" si="949">AC72*100</f>
        <v>77.663575686383496</v>
      </c>
      <c r="M72" s="415">
        <f t="shared" ref="M72" si="950">AD72*100</f>
        <v>18.009261314424734</v>
      </c>
      <c r="N72" s="406">
        <f t="shared" ref="N72" si="951">AE72*100</f>
        <v>9.8648506260942384</v>
      </c>
      <c r="O72" s="406">
        <f t="shared" ref="O72" si="952">AF72*100</f>
        <v>-11.40681156769292</v>
      </c>
      <c r="P72" s="406">
        <f t="shared" ref="P72" si="953">AG72*100</f>
        <v>6.9679126775671927</v>
      </c>
      <c r="Q72" s="406">
        <f t="shared" ref="Q72" si="954">AH72*100</f>
        <v>-1.0987887367767359</v>
      </c>
      <c r="R72" s="406">
        <f t="shared" ref="R72" si="955">AI72*100</f>
        <v>100.00000000000003</v>
      </c>
      <c r="S72" s="408"/>
      <c r="T72" s="509">
        <v>-5.1928391517257829E-4</v>
      </c>
      <c r="U72" s="509">
        <v>-1.2041577589068139E-4</v>
      </c>
      <c r="V72" s="509">
        <v>-6.5959598311528871E-5</v>
      </c>
      <c r="W72" s="509">
        <v>7.6269650452701992E-5</v>
      </c>
      <c r="X72" s="509">
        <v>-4.6589729404155209E-5</v>
      </c>
      <c r="Y72" s="509">
        <v>7.3468587061333762E-6</v>
      </c>
      <c r="Z72" s="509">
        <v>-6.6863250962010832E-4</v>
      </c>
      <c r="AA72" s="509">
        <v>-6.6863250962020547E-4</v>
      </c>
      <c r="AC72" s="509">
        <v>0.77663575686383501</v>
      </c>
      <c r="AD72" s="509">
        <v>0.18009261314424732</v>
      </c>
      <c r="AE72" s="509">
        <v>9.8648506260942376E-2</v>
      </c>
      <c r="AF72" s="509">
        <v>-0.1140681156769292</v>
      </c>
      <c r="AG72" s="509">
        <v>6.9679126775671923E-2</v>
      </c>
      <c r="AH72" s="509">
        <v>-1.098788736776736E-2</v>
      </c>
      <c r="AI72" s="509">
        <v>1.0000000000000002</v>
      </c>
    </row>
    <row r="73" spans="1:35">
      <c r="A73" s="17">
        <v>202310</v>
      </c>
      <c r="B73" s="408">
        <f t="shared" ref="B73" si="956">T73*100</f>
        <v>-7.2012521321984588E-2</v>
      </c>
      <c r="C73" s="412">
        <f t="shared" ref="C73" si="957">U73*100</f>
        <v>-1.3048004266191845E-2</v>
      </c>
      <c r="D73" s="408">
        <f t="shared" ref="D73" si="958">V73*100</f>
        <v>-1.6978504340426182E-2</v>
      </c>
      <c r="E73" s="408">
        <f t="shared" ref="E73" si="959">W73*100</f>
        <v>-1.8759651044508872E-3</v>
      </c>
      <c r="F73" s="408">
        <f t="shared" ref="F73" si="960">X73*100</f>
        <v>-4.286841851020181E-3</v>
      </c>
      <c r="G73" s="408">
        <f t="shared" ref="G73" si="961">Y73*100</f>
        <v>1.2552178739912159E-3</v>
      </c>
      <c r="H73" s="408">
        <f t="shared" ref="H73" si="962">Z73*100</f>
        <v>-0.10694661901008248</v>
      </c>
      <c r="I73" s="408">
        <f t="shared" ref="I73" si="963">AA73*100</f>
        <v>-0.10694661901006616</v>
      </c>
      <c r="K73" s="17">
        <v>202310</v>
      </c>
      <c r="L73" s="406">
        <f t="shared" ref="L73" si="964">AC73*100</f>
        <v>67.335014410502822</v>
      </c>
      <c r="M73" s="415">
        <f t="shared" ref="M73" si="965">AD73*100</f>
        <v>12.200483182139429</v>
      </c>
      <c r="N73" s="406">
        <f t="shared" ref="N73" si="966">AE73*100</f>
        <v>15.875681248815839</v>
      </c>
      <c r="O73" s="406">
        <f t="shared" ref="O73" si="967">AF73*100</f>
        <v>1.7541135211334067</v>
      </c>
      <c r="P73" s="406">
        <f t="shared" ref="P73" si="968">AG73*100</f>
        <v>4.0083939919746649</v>
      </c>
      <c r="Q73" s="406">
        <f t="shared" ref="Q73" si="969">AH73*100</f>
        <v>-1.1736863545661775</v>
      </c>
      <c r="R73" s="406">
        <f t="shared" ref="R73" si="970">AI73*100</f>
        <v>99.999999999999986</v>
      </c>
      <c r="S73" s="408"/>
      <c r="T73" s="509">
        <v>-7.2012521321984592E-4</v>
      </c>
      <c r="U73" s="509">
        <v>-1.3048004266191844E-4</v>
      </c>
      <c r="V73" s="509">
        <v>-1.6978504340426181E-4</v>
      </c>
      <c r="W73" s="509">
        <v>-1.8759651044508873E-5</v>
      </c>
      <c r="X73" s="509">
        <v>-4.2868418510201812E-5</v>
      </c>
      <c r="Y73" s="509">
        <v>1.2552178739912158E-5</v>
      </c>
      <c r="Z73" s="509">
        <v>-1.0694661901008249E-3</v>
      </c>
      <c r="AA73" s="509">
        <v>-1.0694661901006616E-3</v>
      </c>
      <c r="AC73" s="509">
        <v>0.67335014410502825</v>
      </c>
      <c r="AD73" s="509">
        <v>0.12200483182139429</v>
      </c>
      <c r="AE73" s="509">
        <v>0.1587568124881584</v>
      </c>
      <c r="AF73" s="509">
        <v>1.7541135211334068E-2</v>
      </c>
      <c r="AG73" s="509">
        <v>4.0083939919746646E-2</v>
      </c>
      <c r="AH73" s="509">
        <v>-1.1736863545661776E-2</v>
      </c>
      <c r="AI73" s="509">
        <v>0.99999999999999989</v>
      </c>
    </row>
    <row r="74" spans="1:35">
      <c r="A74" s="17">
        <v>202311</v>
      </c>
      <c r="B74" s="408">
        <f t="shared" ref="B74" si="971">T74*100</f>
        <v>-8.2485765037611014E-2</v>
      </c>
      <c r="C74" s="412">
        <f t="shared" ref="C74" si="972">U74*100</f>
        <v>-1.7200996244517097E-2</v>
      </c>
      <c r="D74" s="408">
        <f t="shared" ref="D74" si="973">V74*100</f>
        <v>-3.0937004448644105E-2</v>
      </c>
      <c r="E74" s="408">
        <f t="shared" ref="E74" si="974">W74*100</f>
        <v>-1.2967208605859778E-2</v>
      </c>
      <c r="F74" s="408">
        <f t="shared" ref="F74" si="975">X74*100</f>
        <v>-4.6920680671431268E-3</v>
      </c>
      <c r="G74" s="408">
        <f t="shared" ref="G74" si="976">Y74*100</f>
        <v>5.2043877212734841E-4</v>
      </c>
      <c r="H74" s="408">
        <f t="shared" ref="H74" si="977">Z74*100</f>
        <v>-0.14776260363164778</v>
      </c>
      <c r="I74" s="408">
        <f t="shared" ref="I74" si="978">AA74*100</f>
        <v>-0.14776260363166235</v>
      </c>
      <c r="K74" s="17">
        <v>202311</v>
      </c>
      <c r="L74" s="406">
        <f t="shared" ref="L74" si="979">AC74*100</f>
        <v>55.823167033004438</v>
      </c>
      <c r="M74" s="415">
        <f t="shared" ref="M74" si="980">AD74*100</f>
        <v>11.64096721481496</v>
      </c>
      <c r="N74" s="406">
        <f t="shared" ref="N74" si="981">AE74*100</f>
        <v>20.936964893882003</v>
      </c>
      <c r="O74" s="406">
        <f t="shared" ref="O74" si="982">AF74*100</f>
        <v>8.7757039245093971</v>
      </c>
      <c r="P74" s="406">
        <f t="shared" ref="P74" si="983">AG74*100</f>
        <v>3.1754097124870775</v>
      </c>
      <c r="Q74" s="406">
        <f t="shared" ref="Q74" si="984">AH74*100</f>
        <v>-0.35221277869787132</v>
      </c>
      <c r="R74" s="406">
        <f t="shared" ref="R74" si="985">AI74*100</f>
        <v>100</v>
      </c>
      <c r="S74" s="408"/>
      <c r="T74" s="509">
        <v>-8.2485765037611019E-4</v>
      </c>
      <c r="U74" s="509">
        <v>-1.7200996244517096E-4</v>
      </c>
      <c r="V74" s="509">
        <v>-3.0937004448644106E-4</v>
      </c>
      <c r="W74" s="509">
        <v>-1.2967208605859778E-4</v>
      </c>
      <c r="X74" s="509">
        <v>-4.6920680671431265E-5</v>
      </c>
      <c r="Y74" s="509">
        <v>5.2043877212734836E-6</v>
      </c>
      <c r="Z74" s="509">
        <v>-1.4776260363164777E-3</v>
      </c>
      <c r="AA74" s="509">
        <v>-1.4776260363166236E-3</v>
      </c>
      <c r="AC74" s="509">
        <v>0.55823167033004439</v>
      </c>
      <c r="AD74" s="509">
        <v>0.1164096721481496</v>
      </c>
      <c r="AE74" s="509">
        <v>0.20936964893882001</v>
      </c>
      <c r="AF74" s="509">
        <v>8.7757039245093968E-2</v>
      </c>
      <c r="AG74" s="509">
        <v>3.1754097124870775E-2</v>
      </c>
      <c r="AH74" s="509">
        <v>-3.5221277869787134E-3</v>
      </c>
      <c r="AI74" s="509">
        <v>1</v>
      </c>
    </row>
    <row r="75" spans="1:35">
      <c r="A75" s="402">
        <v>202312</v>
      </c>
      <c r="B75" s="410">
        <f t="shared" ref="B75" si="986">T75*100</f>
        <v>-8.8501317171696084E-2</v>
      </c>
      <c r="C75" s="414">
        <f t="shared" ref="C75" si="987">U75*100</f>
        <v>-1.8405003103047837E-2</v>
      </c>
      <c r="D75" s="410">
        <f t="shared" ref="D75" si="988">V75*100</f>
        <v>-3.7571199565789783E-2</v>
      </c>
      <c r="E75" s="410">
        <f t="shared" ref="E75" si="989">W75*100</f>
        <v>-2.3087507339906811E-2</v>
      </c>
      <c r="F75" s="410">
        <f t="shared" ref="F75" si="990">X75*100</f>
        <v>-5.5513795257927058E-3</v>
      </c>
      <c r="G75" s="410">
        <f t="shared" ref="G75" si="991">Y75*100</f>
        <v>-8.2763706376894308E-5</v>
      </c>
      <c r="H75" s="410">
        <f t="shared" ref="H75" si="992">Z75*100</f>
        <v>-0.17319917041261013</v>
      </c>
      <c r="I75" s="410">
        <f t="shared" ref="I75" si="993">AA75*100</f>
        <v>-0.17319917041261668</v>
      </c>
      <c r="K75" s="402">
        <v>202312</v>
      </c>
      <c r="L75" s="407">
        <f t="shared" ref="L75" si="994">AC75*100</f>
        <v>51.098002929725673</v>
      </c>
      <c r="M75" s="416">
        <f t="shared" ref="M75" si="995">AD75*100</f>
        <v>10.626496108036681</v>
      </c>
      <c r="N75" s="407">
        <f t="shared" ref="N75" si="996">AE75*100</f>
        <v>21.692482404092587</v>
      </c>
      <c r="O75" s="407">
        <f t="shared" ref="O75" si="997">AF75*100</f>
        <v>13.33003344352386</v>
      </c>
      <c r="P75" s="407">
        <f t="shared" ref="P75" si="998">AG75*100</f>
        <v>3.2051998358697249</v>
      </c>
      <c r="Q75" s="407">
        <f t="shared" ref="Q75" si="999">AH75*100</f>
        <v>4.7785278751467111E-2</v>
      </c>
      <c r="R75" s="407">
        <f t="shared" ref="R75" si="1000">AI75*100</f>
        <v>99.999999999999986</v>
      </c>
      <c r="S75" s="408"/>
      <c r="T75" s="510">
        <v>-8.8501317171696089E-4</v>
      </c>
      <c r="U75" s="510">
        <v>-1.8405003103047837E-4</v>
      </c>
      <c r="V75" s="510">
        <v>-3.7571199565789785E-4</v>
      </c>
      <c r="W75" s="510">
        <v>-2.3087507339906812E-4</v>
      </c>
      <c r="X75" s="510">
        <v>-5.5513795257927058E-5</v>
      </c>
      <c r="Y75" s="510">
        <v>-8.2763706376894308E-7</v>
      </c>
      <c r="Z75" s="510">
        <v>-1.7319917041261014E-3</v>
      </c>
      <c r="AA75" s="510">
        <v>-1.7319917041261669E-3</v>
      </c>
      <c r="AC75" s="510">
        <v>0.51098002929725672</v>
      </c>
      <c r="AD75" s="510">
        <v>0.10626496108036682</v>
      </c>
      <c r="AE75" s="510">
        <v>0.21692482404092586</v>
      </c>
      <c r="AF75" s="510">
        <v>0.13330033443523859</v>
      </c>
      <c r="AG75" s="510">
        <v>3.2051998358697251E-2</v>
      </c>
      <c r="AH75" s="510">
        <v>4.7785278751467111E-4</v>
      </c>
      <c r="AI75" s="510">
        <v>0.99999999999999989</v>
      </c>
    </row>
    <row r="76" spans="1:35">
      <c r="A76" s="404">
        <v>202401</v>
      </c>
      <c r="B76" s="408">
        <f t="shared" ref="B76" si="1001">T76*100</f>
        <v>-9.2454707285816146E-2</v>
      </c>
      <c r="C76" s="412">
        <f t="shared" ref="C76" si="1002">U76*100</f>
        <v>-1.8025686288918579E-2</v>
      </c>
      <c r="D76" s="408">
        <f t="shared" ref="D76" si="1003">V76*100</f>
        <v>-3.3110644860882617E-2</v>
      </c>
      <c r="E76" s="408">
        <f t="shared" ref="E76" si="1004">W76*100</f>
        <v>-2.8338386589262313E-2</v>
      </c>
      <c r="F76" s="408">
        <f t="shared" ref="F76" si="1005">X76*100</f>
        <v>-6.1750671430866209E-3</v>
      </c>
      <c r="G76" s="408">
        <f t="shared" ref="G76" si="1006">Y76*100</f>
        <v>-1.730015612347988E-3</v>
      </c>
      <c r="H76" s="408">
        <f t="shared" ref="H76" si="1007">Z76*100</f>
        <v>-0.17983450778031426</v>
      </c>
      <c r="I76" s="408">
        <f t="shared" ref="I76" si="1008">AA76*100</f>
        <v>-0.17983450778028903</v>
      </c>
      <c r="K76" s="404">
        <v>202401</v>
      </c>
      <c r="L76" s="406">
        <f t="shared" ref="L76" si="1009">AC76*100</f>
        <v>51.410993600159749</v>
      </c>
      <c r="M76" s="415">
        <f t="shared" ref="M76" si="1010">AD76*100</f>
        <v>10.023485765556602</v>
      </c>
      <c r="N76" s="406">
        <f t="shared" ref="N76" si="1011">AE76*100</f>
        <v>18.41173046795366</v>
      </c>
      <c r="O76" s="406">
        <f t="shared" ref="O76" si="1012">AF76*100</f>
        <v>15.758036062734115</v>
      </c>
      <c r="P76" s="406">
        <f t="shared" ref="P76" si="1013">AG76*100</f>
        <v>3.433749851074233</v>
      </c>
      <c r="Q76" s="406">
        <f t="shared" ref="Q76" si="1014">AH76*100</f>
        <v>0.96200425252164301</v>
      </c>
      <c r="R76" s="406">
        <f t="shared" ref="R76" si="1015">AI76*100</f>
        <v>100</v>
      </c>
      <c r="S76" s="408"/>
      <c r="T76" s="509">
        <v>-9.2454707285816152E-4</v>
      </c>
      <c r="U76" s="509">
        <v>-1.8025686288918581E-4</v>
      </c>
      <c r="V76" s="509">
        <v>-3.3110644860882615E-4</v>
      </c>
      <c r="W76" s="509">
        <v>-2.8338386589262313E-4</v>
      </c>
      <c r="X76" s="509">
        <v>-6.1750671430866211E-5</v>
      </c>
      <c r="Y76" s="509">
        <v>-1.7300156123479881E-5</v>
      </c>
      <c r="Z76" s="509">
        <v>-1.7983450778031426E-3</v>
      </c>
      <c r="AA76" s="509">
        <v>-1.7983450778028905E-3</v>
      </c>
      <c r="AC76" s="509">
        <v>0.51410993600159749</v>
      </c>
      <c r="AD76" s="509">
        <v>0.10023485765556603</v>
      </c>
      <c r="AE76" s="509">
        <v>0.1841173046795366</v>
      </c>
      <c r="AF76" s="509">
        <v>0.15758036062734115</v>
      </c>
      <c r="AG76" s="509">
        <v>3.4337498510742331E-2</v>
      </c>
      <c r="AH76" s="509">
        <v>9.6200425252164299E-3</v>
      </c>
      <c r="AI76" s="509">
        <v>1</v>
      </c>
    </row>
    <row r="77" spans="1:35">
      <c r="A77" s="17">
        <v>202402</v>
      </c>
      <c r="B77" s="408">
        <f t="shared" ref="B77" si="1016">T77*100</f>
        <v>-3.6130282415806562E-2</v>
      </c>
      <c r="C77" s="412">
        <f t="shared" ref="C77" si="1017">U77*100</f>
        <v>-2.0170958151368257E-3</v>
      </c>
      <c r="D77" s="408">
        <f t="shared" ref="D77" si="1018">V77*100</f>
        <v>-6.5262772224614404E-3</v>
      </c>
      <c r="E77" s="408">
        <f t="shared" ref="E77" si="1019">W77*100</f>
        <v>-1.8124911051757474E-2</v>
      </c>
      <c r="F77" s="408">
        <f t="shared" ref="F77" si="1020">X77*100</f>
        <v>-3.6840470779553247E-3</v>
      </c>
      <c r="G77" s="408">
        <f t="shared" ref="G77" si="1021">Y77*100</f>
        <v>8.6223795446942721E-5</v>
      </c>
      <c r="H77" s="408">
        <f t="shared" ref="H77" si="1022">Z77*100</f>
        <v>-6.6396389787670679E-2</v>
      </c>
      <c r="I77" s="408">
        <f t="shared" ref="I77" si="1023">AA77*100</f>
        <v>-6.6396389787681184E-2</v>
      </c>
      <c r="K77" s="17">
        <v>202402</v>
      </c>
      <c r="L77" s="406">
        <f t="shared" ref="L77" si="1024">AC77*100</f>
        <v>54.416034563547434</v>
      </c>
      <c r="M77" s="415">
        <f t="shared" ref="M77" si="1025">AD77*100</f>
        <v>3.037960078232123</v>
      </c>
      <c r="N77" s="406">
        <f t="shared" ref="N77" si="1026">AE77*100</f>
        <v>9.8292651804290134</v>
      </c>
      <c r="O77" s="406">
        <f t="shared" ref="O77" si="1027">AF77*100</f>
        <v>27.298037001287582</v>
      </c>
      <c r="P77" s="406">
        <f t="shared" ref="P77" si="1028">AG77*100</f>
        <v>5.5485653508218675</v>
      </c>
      <c r="Q77" s="406">
        <f t="shared" ref="Q77" si="1029">AH77*100</f>
        <v>-0.12986217431802874</v>
      </c>
      <c r="R77" s="406">
        <f t="shared" ref="R77" si="1030">AI77*100</f>
        <v>100</v>
      </c>
      <c r="S77" s="408"/>
      <c r="T77" s="509">
        <v>-3.6130282415806561E-4</v>
      </c>
      <c r="U77" s="509">
        <v>-2.0170958151368256E-5</v>
      </c>
      <c r="V77" s="509">
        <v>-6.5262772224614399E-5</v>
      </c>
      <c r="W77" s="509">
        <v>-1.8124911051757475E-4</v>
      </c>
      <c r="X77" s="509">
        <v>-3.6840470779553246E-5</v>
      </c>
      <c r="Y77" s="509">
        <v>8.6223795446942726E-7</v>
      </c>
      <c r="Z77" s="509">
        <v>-6.6396389787670685E-4</v>
      </c>
      <c r="AA77" s="509">
        <v>-6.639638978768118E-4</v>
      </c>
      <c r="AC77" s="509">
        <v>0.54416034563547433</v>
      </c>
      <c r="AD77" s="509">
        <v>3.0379600782321228E-2</v>
      </c>
      <c r="AE77" s="509">
        <v>9.8292651804290129E-2</v>
      </c>
      <c r="AF77" s="509">
        <v>0.27298037001287584</v>
      </c>
      <c r="AG77" s="509">
        <v>5.5485653508218678E-2</v>
      </c>
      <c r="AH77" s="509">
        <v>-1.2986217431802873E-3</v>
      </c>
      <c r="AI77" s="509">
        <v>1</v>
      </c>
    </row>
    <row r="78" spans="1:35">
      <c r="A78" s="17">
        <v>202403</v>
      </c>
      <c r="B78" s="408">
        <f t="shared" ref="B78" si="1031">T78*100</f>
        <v>3.4428256483541878E-2</v>
      </c>
      <c r="C78" s="412">
        <f t="shared" ref="C78" si="1032">U78*100</f>
        <v>1.8921080731684348E-2</v>
      </c>
      <c r="D78" s="408">
        <f t="shared" ref="D78" si="1033">V78*100</f>
        <v>2.3970117507460118E-2</v>
      </c>
      <c r="E78" s="408">
        <f t="shared" ref="E78" si="1034">W78*100</f>
        <v>2.1669490775615098E-3</v>
      </c>
      <c r="F78" s="408">
        <f t="shared" ref="F78" si="1035">X78*100</f>
        <v>-3.0040328262299367E-4</v>
      </c>
      <c r="G78" s="408">
        <f t="shared" ref="G78" si="1036">Y78*100</f>
        <v>2.912179313608195E-3</v>
      </c>
      <c r="H78" s="408">
        <f t="shared" ref="H78" si="1037">Z78*100</f>
        <v>8.2098179831233062E-2</v>
      </c>
      <c r="I78" s="408">
        <f t="shared" ref="I78" si="1038">AA78*100</f>
        <v>8.2098179831247883E-2</v>
      </c>
      <c r="K78" s="17">
        <v>202403</v>
      </c>
      <c r="L78" s="406">
        <f t="shared" ref="L78" si="1039">AC78*100</f>
        <v>41.935468672161896</v>
      </c>
      <c r="M78" s="415">
        <f t="shared" ref="M78" si="1040">AD78*100</f>
        <v>23.04689430457519</v>
      </c>
      <c r="N78" s="406">
        <f t="shared" ref="N78" si="1041">AE78*100</f>
        <v>29.196892740782825</v>
      </c>
      <c r="O78" s="406">
        <f t="shared" ref="O78" si="1042">AF78*100</f>
        <v>2.6394605605337977</v>
      </c>
      <c r="P78" s="406">
        <f t="shared" ref="P78" si="1043">AG78*100</f>
        <v>-0.36590736023688258</v>
      </c>
      <c r="Q78" s="406">
        <f t="shared" ref="Q78" si="1044">AH78*100</f>
        <v>3.5471910821831627</v>
      </c>
      <c r="R78" s="406">
        <f t="shared" ref="R78" si="1045">AI78*100</f>
        <v>99.999999999999986</v>
      </c>
      <c r="S78" s="408"/>
      <c r="T78" s="509">
        <v>3.4428256483541879E-4</v>
      </c>
      <c r="U78" s="509">
        <v>1.8921080731684349E-4</v>
      </c>
      <c r="V78" s="509">
        <v>2.3970117507460118E-4</v>
      </c>
      <c r="W78" s="509">
        <v>2.1669490775615096E-5</v>
      </c>
      <c r="X78" s="509">
        <v>-3.0040328262299366E-6</v>
      </c>
      <c r="Y78" s="509">
        <v>2.9121793136081949E-5</v>
      </c>
      <c r="Z78" s="509">
        <v>8.2098179831233066E-4</v>
      </c>
      <c r="AA78" s="509">
        <v>8.2098179831247887E-4</v>
      </c>
      <c r="AC78" s="509">
        <v>0.41935468672161896</v>
      </c>
      <c r="AD78" s="509">
        <v>0.23046894304575188</v>
      </c>
      <c r="AE78" s="509">
        <v>0.29196892740782826</v>
      </c>
      <c r="AF78" s="509">
        <v>2.6394605605337976E-2</v>
      </c>
      <c r="AG78" s="509">
        <v>-3.6590736023688259E-3</v>
      </c>
      <c r="AH78" s="509">
        <v>3.5471910821831626E-2</v>
      </c>
      <c r="AI78" s="509">
        <v>0.99999999999999989</v>
      </c>
    </row>
    <row r="79" spans="1:35">
      <c r="A79" s="17">
        <v>202404</v>
      </c>
      <c r="B79" s="408">
        <f t="shared" ref="B79" si="1046">T79*100</f>
        <v>0.11147247708155389</v>
      </c>
      <c r="C79" s="412">
        <f t="shared" ref="C79" si="1047">U79*100</f>
        <v>3.9167281639854556E-2</v>
      </c>
      <c r="D79" s="408">
        <f t="shared" ref="D79" si="1048">V79*100</f>
        <v>5.2952015027515086E-2</v>
      </c>
      <c r="E79" s="408">
        <f t="shared" ref="E79" si="1049">W79*100</f>
        <v>1.9524996187835205E-2</v>
      </c>
      <c r="F79" s="408">
        <f t="shared" ref="F79" si="1050">X79*100</f>
        <v>6.011967770468858E-3</v>
      </c>
      <c r="G79" s="408">
        <f t="shared" ref="G79" si="1051">Y79*100</f>
        <v>7.7324139306570597E-3</v>
      </c>
      <c r="H79" s="408">
        <f t="shared" ref="H79" si="1052">Z79*100</f>
        <v>0.23686115163788468</v>
      </c>
      <c r="I79" s="408">
        <f t="shared" ref="I79" si="1053">AA79*100</f>
        <v>0.23686115163786634</v>
      </c>
      <c r="K79" s="17">
        <v>202404</v>
      </c>
      <c r="L79" s="406">
        <f t="shared" ref="L79" si="1054">AC79*100</f>
        <v>47.062372326878638</v>
      </c>
      <c r="M79" s="415">
        <f t="shared" ref="M79" si="1055">AD79*100</f>
        <v>16.53596690255641</v>
      </c>
      <c r="N79" s="406">
        <f t="shared" ref="N79" si="1056">AE79*100</f>
        <v>22.35571965320365</v>
      </c>
      <c r="O79" s="406">
        <f t="shared" ref="O79" si="1057">AF79*100</f>
        <v>8.243224375470902</v>
      </c>
      <c r="P79" s="406">
        <f t="shared" ref="P79" si="1058">AG79*100</f>
        <v>2.5381822763658621</v>
      </c>
      <c r="Q79" s="406">
        <f t="shared" ref="Q79" si="1059">AH79*100</f>
        <v>3.2645344655245276</v>
      </c>
      <c r="R79" s="406">
        <f t="shared" ref="R79" si="1060">AI79*100</f>
        <v>99.999999999999986</v>
      </c>
      <c r="S79" s="408"/>
      <c r="T79" s="509">
        <v>1.1147247708155389E-3</v>
      </c>
      <c r="U79" s="509">
        <v>3.9167281639854558E-4</v>
      </c>
      <c r="V79" s="509">
        <v>5.2952015027515084E-4</v>
      </c>
      <c r="W79" s="509">
        <v>1.9524996187835205E-4</v>
      </c>
      <c r="X79" s="509">
        <v>6.0119677704688583E-5</v>
      </c>
      <c r="Y79" s="509">
        <v>7.7324139306570599E-5</v>
      </c>
      <c r="Z79" s="509">
        <v>2.3686115163788469E-3</v>
      </c>
      <c r="AA79" s="509">
        <v>2.3686115163786634E-3</v>
      </c>
      <c r="AC79" s="509">
        <v>0.47062372326878638</v>
      </c>
      <c r="AD79" s="509">
        <v>0.16535966902556409</v>
      </c>
      <c r="AE79" s="509">
        <v>0.22355719653203648</v>
      </c>
      <c r="AF79" s="509">
        <v>8.243224375470902E-2</v>
      </c>
      <c r="AG79" s="509">
        <v>2.5381822763658621E-2</v>
      </c>
      <c r="AH79" s="509">
        <v>3.2645344655245274E-2</v>
      </c>
      <c r="AI79" s="509">
        <v>0.99999999999999989</v>
      </c>
    </row>
    <row r="80" spans="1:35">
      <c r="A80" s="17">
        <v>202405</v>
      </c>
      <c r="B80" s="408">
        <f t="shared" ref="B80" si="1061">T80*100</f>
        <v>0.15108916924746904</v>
      </c>
      <c r="C80" s="412">
        <f t="shared" ref="C80" si="1062">U80*100</f>
        <v>3.3433386758430939E-2</v>
      </c>
      <c r="D80" s="408">
        <f t="shared" ref="D80" si="1063">V80*100</f>
        <v>5.8906486344722522E-2</v>
      </c>
      <c r="E80" s="408">
        <f t="shared" ref="E80" si="1064">W80*100</f>
        <v>2.5045990505640988E-2</v>
      </c>
      <c r="F80" s="408">
        <f t="shared" ref="F80" si="1065">X80*100</f>
        <v>9.9463659518624573E-3</v>
      </c>
      <c r="G80" s="408">
        <f t="shared" ref="G80" si="1066">Y80*100</f>
        <v>9.4507543890128259E-3</v>
      </c>
      <c r="H80" s="408">
        <f t="shared" ref="H80" si="1067">Z80*100</f>
        <v>0.28787215319713882</v>
      </c>
      <c r="I80" s="408">
        <f t="shared" ref="I80" si="1068">AA80*100</f>
        <v>0.28787215319714232</v>
      </c>
      <c r="K80" s="17">
        <v>202405</v>
      </c>
      <c r="L80" s="406">
        <f t="shared" ref="L80" si="1069">AC80*100</f>
        <v>52.48481576611583</v>
      </c>
      <c r="M80" s="415">
        <f t="shared" ref="M80" si="1070">AD80*100</f>
        <v>11.613970433442825</v>
      </c>
      <c r="N80" s="406">
        <f t="shared" ref="N80" si="1071">AE80*100</f>
        <v>20.462724751422048</v>
      </c>
      <c r="O80" s="406">
        <f t="shared" ref="O80" si="1072">AF80*100</f>
        <v>8.7003866916190216</v>
      </c>
      <c r="P80" s="406">
        <f t="shared" ref="P80" si="1073">AG80*100</f>
        <v>3.4551330656324541</v>
      </c>
      <c r="Q80" s="406">
        <f t="shared" ref="Q80" si="1074">AH80*100</f>
        <v>3.2829692917678002</v>
      </c>
      <c r="R80" s="406">
        <f t="shared" ref="R80" si="1075">AI80*100</f>
        <v>99.999999999999972</v>
      </c>
      <c r="S80" s="408"/>
      <c r="T80" s="509">
        <v>1.5108916924746905E-3</v>
      </c>
      <c r="U80" s="509">
        <v>3.3433386758430938E-4</v>
      </c>
      <c r="V80" s="509">
        <v>5.8906486344722521E-4</v>
      </c>
      <c r="W80" s="509">
        <v>2.5045990505640988E-4</v>
      </c>
      <c r="X80" s="509">
        <v>9.9463659518624574E-5</v>
      </c>
      <c r="Y80" s="509">
        <v>9.4507543890128256E-5</v>
      </c>
      <c r="Z80" s="509">
        <v>2.8787215319713883E-3</v>
      </c>
      <c r="AA80" s="509">
        <v>2.878721531971423E-3</v>
      </c>
      <c r="AC80" s="509">
        <v>0.52484815766115833</v>
      </c>
      <c r="AD80" s="509">
        <v>0.11613970433442825</v>
      </c>
      <c r="AE80" s="509">
        <v>0.20462724751422048</v>
      </c>
      <c r="AF80" s="509">
        <v>8.700386691619022E-2</v>
      </c>
      <c r="AG80" s="509">
        <v>3.4551330656324541E-2</v>
      </c>
      <c r="AH80" s="509">
        <v>3.2829692917678004E-2</v>
      </c>
      <c r="AI80" s="509">
        <v>0.99999999999999978</v>
      </c>
    </row>
    <row r="81" spans="1:35">
      <c r="A81" s="17">
        <v>202406</v>
      </c>
      <c r="B81" s="408">
        <f t="shared" ref="B81" si="1076">T81*100</f>
        <v>0.12484973485937863</v>
      </c>
      <c r="C81" s="412">
        <f t="shared" ref="C81" si="1077">U81*100</f>
        <v>-6.2526976549691674E-4</v>
      </c>
      <c r="D81" s="408">
        <f t="shared" ref="D81" si="1078">V81*100</f>
        <v>4.4876666147452261E-2</v>
      </c>
      <c r="E81" s="408">
        <f t="shared" ref="E81" si="1079">W81*100</f>
        <v>2.2186201723291402E-2</v>
      </c>
      <c r="F81" s="408">
        <f t="shared" ref="F81" si="1080">X81*100</f>
        <v>1.0472499202470816E-2</v>
      </c>
      <c r="G81" s="408">
        <f t="shared" ref="G81" si="1081">Y81*100</f>
        <v>7.0118876794221085E-3</v>
      </c>
      <c r="H81" s="408">
        <f t="shared" ref="H81" si="1082">Z81*100</f>
        <v>0.20877171984651829</v>
      </c>
      <c r="I81" s="408">
        <f t="shared" ref="I81" si="1083">AA81*100</f>
        <v>0.20877171984650775</v>
      </c>
      <c r="K81" s="17">
        <v>202406</v>
      </c>
      <c r="L81" s="406">
        <f t="shared" ref="L81" si="1084">AC81*100</f>
        <v>59.802033987727754</v>
      </c>
      <c r="M81" s="415">
        <f t="shared" ref="M81" si="1085">AD81*100</f>
        <v>-0.29949926453477194</v>
      </c>
      <c r="N81" s="406">
        <f t="shared" ref="N81" si="1086">AE81*100</f>
        <v>21.495567589539437</v>
      </c>
      <c r="O81" s="406">
        <f t="shared" ref="O81" si="1087">AF81*100</f>
        <v>10.627014875195705</v>
      </c>
      <c r="P81" s="406">
        <f t="shared" ref="P81" si="1088">AG81*100</f>
        <v>5.0162441590124525</v>
      </c>
      <c r="Q81" s="406">
        <f t="shared" ref="Q81" si="1089">AH81*100</f>
        <v>3.3586386530594301</v>
      </c>
      <c r="R81" s="406">
        <f t="shared" ref="R81" si="1090">AI81*100</f>
        <v>100</v>
      </c>
      <c r="S81" s="408"/>
      <c r="T81" s="509">
        <v>1.2484973485937863E-3</v>
      </c>
      <c r="U81" s="509">
        <v>-6.2526976549691679E-6</v>
      </c>
      <c r="V81" s="509">
        <v>4.4876666147452258E-4</v>
      </c>
      <c r="W81" s="509">
        <v>2.2186201723291401E-4</v>
      </c>
      <c r="X81" s="509">
        <v>1.0472499202470816E-4</v>
      </c>
      <c r="Y81" s="509">
        <v>7.0118876794221085E-5</v>
      </c>
      <c r="Z81" s="509">
        <v>2.0877171984651829E-3</v>
      </c>
      <c r="AA81" s="509">
        <v>2.0877171984650775E-3</v>
      </c>
      <c r="AC81" s="509">
        <v>0.59802033987727754</v>
      </c>
      <c r="AD81" s="509">
        <v>-2.9949926453477194E-3</v>
      </c>
      <c r="AE81" s="509">
        <v>0.21495567589539438</v>
      </c>
      <c r="AF81" s="509">
        <v>0.10627014875195705</v>
      </c>
      <c r="AG81" s="509">
        <v>5.0162441590124528E-2</v>
      </c>
      <c r="AH81" s="509">
        <v>3.35863865305943E-2</v>
      </c>
      <c r="AI81" s="509">
        <v>1</v>
      </c>
    </row>
    <row r="82" spans="1:35">
      <c r="A82" s="17">
        <v>202407</v>
      </c>
      <c r="B82" s="408">
        <f t="shared" ref="B82" si="1091">T82*100</f>
        <v>9.5837816017797575E-2</v>
      </c>
      <c r="C82" s="412">
        <f t="shared" ref="C82" si="1092">U82*100</f>
        <v>-2.0764913081928193E-2</v>
      </c>
      <c r="D82" s="408">
        <f t="shared" ref="D82" si="1093">V82*100</f>
        <v>3.8147233849680891E-2</v>
      </c>
      <c r="E82" s="408">
        <f t="shared" ref="E82" si="1094">W82*100</f>
        <v>2.0891400331875323E-2</v>
      </c>
      <c r="F82" s="408">
        <f t="shared" ref="F82" si="1095">X82*100</f>
        <v>1.288315073669811E-2</v>
      </c>
      <c r="G82" s="408">
        <f t="shared" ref="G82" si="1096">Y82*100</f>
        <v>6.1024517822037203E-3</v>
      </c>
      <c r="H82" s="408">
        <f t="shared" ref="H82" si="1097">Z82*100</f>
        <v>0.15309713963632743</v>
      </c>
      <c r="I82" s="408">
        <f t="shared" ref="I82" si="1098">AA82*100</f>
        <v>0.15309713963633742</v>
      </c>
      <c r="K82" s="17">
        <v>202407</v>
      </c>
      <c r="L82" s="406">
        <f t="shared" ref="L82" si="1099">AC82*100</f>
        <v>62.599351134485104</v>
      </c>
      <c r="M82" s="415">
        <f t="shared" ref="M82" si="1100">AD82*100</f>
        <v>-13.563227328253113</v>
      </c>
      <c r="N82" s="406">
        <f t="shared" ref="N82" si="1101">AE82*100</f>
        <v>24.917012780445951</v>
      </c>
      <c r="O82" s="406">
        <f t="shared" ref="O82" si="1102">AF82*100</f>
        <v>13.645846278710055</v>
      </c>
      <c r="P82" s="406">
        <f t="shared" ref="P82" si="1103">AG82*100</f>
        <v>8.4150172676649735</v>
      </c>
      <c r="Q82" s="406">
        <f t="shared" ref="Q82" si="1104">AH82*100</f>
        <v>3.9859998669470298</v>
      </c>
      <c r="R82" s="406">
        <f t="shared" ref="R82" si="1105">AI82*100</f>
        <v>100</v>
      </c>
      <c r="S82" s="408"/>
      <c r="T82" s="509">
        <v>9.5837816017797577E-4</v>
      </c>
      <c r="U82" s="509">
        <v>-2.0764913081928194E-4</v>
      </c>
      <c r="V82" s="509">
        <v>3.8147233849680892E-4</v>
      </c>
      <c r="W82" s="509">
        <v>2.0891400331875324E-4</v>
      </c>
      <c r="X82" s="509">
        <v>1.288315073669811E-4</v>
      </c>
      <c r="Y82" s="509">
        <v>6.10245178220372E-5</v>
      </c>
      <c r="Z82" s="509">
        <v>1.5309713963632743E-3</v>
      </c>
      <c r="AA82" s="509">
        <v>1.5309713963633741E-3</v>
      </c>
      <c r="AC82" s="509">
        <v>0.62599351134485104</v>
      </c>
      <c r="AD82" s="509">
        <v>-0.13563227328253114</v>
      </c>
      <c r="AE82" s="509">
        <v>0.24917012780445952</v>
      </c>
      <c r="AF82" s="509">
        <v>0.13645846278710055</v>
      </c>
      <c r="AG82" s="509">
        <v>8.4150172676649732E-2</v>
      </c>
      <c r="AH82" s="509">
        <v>3.9859998669470299E-2</v>
      </c>
      <c r="AI82" s="509">
        <v>1</v>
      </c>
    </row>
    <row r="83" spans="1:35">
      <c r="A83" s="17">
        <v>202408</v>
      </c>
      <c r="B83" s="408">
        <f t="shared" ref="B83" si="1106">T83*100</f>
        <v>6.3654735014753308E-3</v>
      </c>
      <c r="C83" s="412">
        <f t="shared" ref="C83" si="1107">U83*100</f>
        <v>-4.6049563401662635E-2</v>
      </c>
      <c r="D83" s="408">
        <f t="shared" ref="D83" si="1108">V83*100</f>
        <v>2.2429962744007416E-2</v>
      </c>
      <c r="E83" s="408">
        <f t="shared" ref="E83" si="1109">W83*100</f>
        <v>1.2444781123470161E-2</v>
      </c>
      <c r="F83" s="408">
        <f t="shared" ref="F83" si="1110">X83*100</f>
        <v>9.6527321970212229E-3</v>
      </c>
      <c r="G83" s="408">
        <f t="shared" ref="G83" si="1111">Y83*100</f>
        <v>2.8114466527017919E-3</v>
      </c>
      <c r="H83" s="408">
        <f t="shared" ref="H83" si="1112">Z83*100</f>
        <v>7.6548328170132898E-3</v>
      </c>
      <c r="I83" s="408">
        <f t="shared" ref="I83" si="1113">AA83*100</f>
        <v>7.6548328170314489E-3</v>
      </c>
      <c r="K83" s="17">
        <v>202408</v>
      </c>
      <c r="L83" s="406">
        <f t="shared" ref="L83" si="1114">AC83*100</f>
        <v>83.156270733016058</v>
      </c>
      <c r="M83" s="415">
        <f t="shared" ref="M83" si="1115">AD83*100</f>
        <v>-601.57503765875754</v>
      </c>
      <c r="N83" s="406">
        <f t="shared" ref="N83" si="1116">AE83*100</f>
        <v>293.01701657227028</v>
      </c>
      <c r="O83" s="406">
        <f t="shared" ref="O83" si="1117">AF83*100</f>
        <v>162.57417269533235</v>
      </c>
      <c r="P83" s="406">
        <f t="shared" ref="P83" si="1118">AG83*100</f>
        <v>126.09984342920582</v>
      </c>
      <c r="Q83" s="406">
        <f t="shared" ref="Q83" si="1119">AH83*100</f>
        <v>36.727734228933073</v>
      </c>
      <c r="R83" s="406">
        <f t="shared" ref="R83" si="1120">AI83*100</f>
        <v>100.00000000000003</v>
      </c>
      <c r="S83" s="408"/>
      <c r="T83" s="509">
        <v>6.365473501475331E-5</v>
      </c>
      <c r="U83" s="509">
        <v>-4.6049563401662636E-4</v>
      </c>
      <c r="V83" s="509">
        <v>2.2429962744007417E-4</v>
      </c>
      <c r="W83" s="509">
        <v>1.2444781123470162E-4</v>
      </c>
      <c r="X83" s="509">
        <v>9.652732197021223E-5</v>
      </c>
      <c r="Y83" s="509">
        <v>2.811446652701792E-5</v>
      </c>
      <c r="Z83" s="509">
        <v>7.65483281701329E-5</v>
      </c>
      <c r="AA83" s="509">
        <v>7.654832817031449E-5</v>
      </c>
      <c r="AC83" s="509">
        <v>0.83156270733016058</v>
      </c>
      <c r="AD83" s="509">
        <v>-6.0157503765875759</v>
      </c>
      <c r="AE83" s="509">
        <v>2.9301701657227031</v>
      </c>
      <c r="AF83" s="509">
        <v>1.6257417269533236</v>
      </c>
      <c r="AG83" s="509">
        <v>1.2609984342920582</v>
      </c>
      <c r="AH83" s="509">
        <v>0.36727734228933073</v>
      </c>
      <c r="AI83" s="509">
        <v>1.0000000000000002</v>
      </c>
    </row>
    <row r="84" spans="1:35">
      <c r="A84" s="17">
        <v>202409</v>
      </c>
      <c r="B84" s="408">
        <f t="shared" ref="B84" si="1121">T84*100</f>
        <v>-1.7841908674047838E-2</v>
      </c>
      <c r="C84" s="412">
        <f t="shared" ref="C84" si="1122">U84*100</f>
        <v>-2.9032022499290353E-2</v>
      </c>
      <c r="D84" s="408">
        <f t="shared" ref="D84" si="1123">V84*100</f>
        <v>2.1893202515417907E-2</v>
      </c>
      <c r="E84" s="408">
        <f t="shared" ref="E84" si="1124">W84*100</f>
        <v>1.2361721387222559E-2</v>
      </c>
      <c r="F84" s="408">
        <f t="shared" ref="F84" si="1125">X84*100</f>
        <v>9.609176038728939E-3</v>
      </c>
      <c r="G84" s="408">
        <f t="shared" ref="G84" si="1126">Y84*100</f>
        <v>3.9635420977131774E-3</v>
      </c>
      <c r="H84" s="408">
        <f t="shared" ref="H84" si="1127">Z84*100</f>
        <v>9.5371086574438891E-4</v>
      </c>
      <c r="I84" s="408">
        <f t="shared" ref="I84" si="1128">AA84*100</f>
        <v>9.5371086571157759E-4</v>
      </c>
      <c r="K84" s="17">
        <v>202409</v>
      </c>
      <c r="L84" s="406">
        <f t="shared" ref="L84" si="1129">AC84*100</f>
        <v>-1870.788025480018</v>
      </c>
      <c r="M84" s="415">
        <f t="shared" ref="M84" si="1130">AD84*100</f>
        <v>-3044.1115375811855</v>
      </c>
      <c r="N84" s="406">
        <f t="shared" ref="N84" si="1131">AE84*100</f>
        <v>2295.5806945042887</v>
      </c>
      <c r="O84" s="406">
        <f t="shared" ref="O84" si="1132">AF84*100</f>
        <v>1296.1707611010604</v>
      </c>
      <c r="P84" s="406">
        <f t="shared" ref="P84" si="1133">AG84*100</f>
        <v>1007.5565230379125</v>
      </c>
      <c r="Q84" s="406">
        <f t="shared" ref="Q84" si="1134">AH84*100</f>
        <v>415.59158441794199</v>
      </c>
      <c r="R84" s="406">
        <f t="shared" ref="R84" si="1135">AI84*100</f>
        <v>100.00000000000017</v>
      </c>
      <c r="S84" s="408"/>
      <c r="T84" s="509">
        <v>-1.7841908674047838E-4</v>
      </c>
      <c r="U84" s="509">
        <v>-2.9032022499290354E-4</v>
      </c>
      <c r="V84" s="509">
        <v>2.1893202515417908E-4</v>
      </c>
      <c r="W84" s="509">
        <v>1.2361721387222559E-4</v>
      </c>
      <c r="X84" s="509">
        <v>9.6091760387289387E-5</v>
      </c>
      <c r="Y84" s="509">
        <v>3.9635420977131778E-5</v>
      </c>
      <c r="Z84" s="509">
        <v>9.5371086574438894E-6</v>
      </c>
      <c r="AA84" s="509">
        <v>9.5371086571157759E-6</v>
      </c>
      <c r="AC84" s="509">
        <v>-18.70788025480018</v>
      </c>
      <c r="AD84" s="509">
        <v>-30.441115375811854</v>
      </c>
      <c r="AE84" s="509">
        <v>22.955806945042887</v>
      </c>
      <c r="AF84" s="509">
        <v>12.961707611010604</v>
      </c>
      <c r="AG84" s="509">
        <v>10.075565230379125</v>
      </c>
      <c r="AH84" s="509">
        <v>4.1559158441794199</v>
      </c>
      <c r="AI84" s="509">
        <v>1.0000000000000018</v>
      </c>
    </row>
    <row r="85" spans="1:35">
      <c r="A85" s="17">
        <v>202410</v>
      </c>
      <c r="B85" s="408">
        <f t="shared" ref="B85" si="1136">T85*100</f>
        <v>-5.9448256215184646E-2</v>
      </c>
      <c r="C85" s="412">
        <f t="shared" ref="C85" si="1137">U85*100</f>
        <v>1.4447062499831215E-3</v>
      </c>
      <c r="D85" s="408">
        <f t="shared" ref="D85" si="1138">V85*100</f>
        <v>1.9169139413512754E-2</v>
      </c>
      <c r="E85" s="408">
        <f t="shared" ref="E85" si="1139">W85*100</f>
        <v>1.31954563348136E-2</v>
      </c>
      <c r="F85" s="408">
        <f t="shared" ref="F85" si="1140">X85*100</f>
        <v>9.6473528227440809E-3</v>
      </c>
      <c r="G85" s="408">
        <f t="shared" ref="G85" si="1141">Y85*100</f>
        <v>4.7068809300027927E-3</v>
      </c>
      <c r="H85" s="408">
        <f t="shared" ref="H85" si="1142">Z85*100</f>
        <v>-1.12847204641283E-2</v>
      </c>
      <c r="I85" s="408">
        <f t="shared" ref="I85" si="1143">AA85*100</f>
        <v>-1.1284720464106725E-2</v>
      </c>
      <c r="K85" s="17">
        <v>202410</v>
      </c>
      <c r="L85" s="406">
        <f t="shared" ref="L85" si="1144">AC85*100</f>
        <v>526.80309099510157</v>
      </c>
      <c r="M85" s="415">
        <f t="shared" ref="M85" si="1145">AD85*100</f>
        <v>-12.80232199437755</v>
      </c>
      <c r="N85" s="406">
        <f t="shared" ref="N85" si="1146">AE85*100</f>
        <v>-169.86809265189447</v>
      </c>
      <c r="O85" s="406">
        <f t="shared" ref="O85" si="1147">AF85*100</f>
        <v>-116.93206204583552</v>
      </c>
      <c r="P85" s="406">
        <f t="shared" ref="P85" si="1148">AG85*100</f>
        <v>-85.490401409684367</v>
      </c>
      <c r="Q85" s="406">
        <f t="shared" ref="Q85" si="1149">AH85*100</f>
        <v>-41.710212893309631</v>
      </c>
      <c r="R85" s="406">
        <f t="shared" ref="R85" si="1150">AI85*100</f>
        <v>99.999999999999972</v>
      </c>
      <c r="S85" s="408"/>
      <c r="T85" s="509">
        <v>-5.9448256215184647E-4</v>
      </c>
      <c r="U85" s="509">
        <v>1.4447062499831215E-5</v>
      </c>
      <c r="V85" s="509">
        <v>1.9169139413512755E-4</v>
      </c>
      <c r="W85" s="509">
        <v>1.3195456334813601E-4</v>
      </c>
      <c r="X85" s="509">
        <v>9.6473528227440802E-5</v>
      </c>
      <c r="Y85" s="509">
        <v>4.7068809300027923E-5</v>
      </c>
      <c r="Z85" s="509">
        <v>-1.1284720464128299E-4</v>
      </c>
      <c r="AA85" s="509">
        <v>-1.1284720464106725E-4</v>
      </c>
      <c r="AC85" s="509">
        <v>5.2680309099510154</v>
      </c>
      <c r="AD85" s="509">
        <v>-0.1280232199437755</v>
      </c>
      <c r="AE85" s="509">
        <v>-1.6986809265189446</v>
      </c>
      <c r="AF85" s="509">
        <v>-1.1693206204583553</v>
      </c>
      <c r="AG85" s="509">
        <v>-0.85490401409684369</v>
      </c>
      <c r="AH85" s="509">
        <v>-0.41710212893309634</v>
      </c>
      <c r="AI85" s="509">
        <v>0.99999999999999978</v>
      </c>
    </row>
    <row r="86" spans="1:35">
      <c r="A86" s="17">
        <v>202411</v>
      </c>
      <c r="B86" s="408">
        <f t="shared" ref="B86" si="1151">T86*100</f>
        <v>-8.0918439688461602E-2</v>
      </c>
      <c r="C86" s="412">
        <f t="shared" ref="C86" si="1152">U86*100</f>
        <v>3.9897392968840366E-2</v>
      </c>
      <c r="D86" s="408">
        <f t="shared" ref="D86" si="1153">V86*100</f>
        <v>1.2619243610217504E-2</v>
      </c>
      <c r="E86" s="408">
        <f t="shared" ref="E86" si="1154">W86*100</f>
        <v>3.8856839197426605E-3</v>
      </c>
      <c r="F86" s="408">
        <f t="shared" ref="F86" si="1155">X86*100</f>
        <v>8.5487486865920351E-3</v>
      </c>
      <c r="G86" s="408">
        <f t="shared" ref="G86" si="1156">Y86*100</f>
        <v>3.9874080930777048E-3</v>
      </c>
      <c r="H86" s="408">
        <f t="shared" ref="H86" si="1157">Z86*100</f>
        <v>-1.1979962409991333E-2</v>
      </c>
      <c r="I86" s="408">
        <f t="shared" ref="I86" si="1158">AA86*100</f>
        <v>-1.197996240998761E-2</v>
      </c>
      <c r="K86" s="17">
        <v>202411</v>
      </c>
      <c r="L86" s="406">
        <f t="shared" ref="L86" si="1159">AC86*100</f>
        <v>675.44819356841504</v>
      </c>
      <c r="M86" s="415">
        <f t="shared" ref="M86" si="1160">AD86*100</f>
        <v>-333.03437526286228</v>
      </c>
      <c r="N86" s="406">
        <f t="shared" ref="N86" si="1161">AE86*100</f>
        <v>-105.33625380738263</v>
      </c>
      <c r="O86" s="406">
        <f t="shared" ref="O86" si="1162">AF86*100</f>
        <v>-32.43485903179451</v>
      </c>
      <c r="P86" s="406">
        <f t="shared" ref="P86" si="1163">AG86*100</f>
        <v>-71.358727131416941</v>
      </c>
      <c r="Q86" s="406">
        <f t="shared" ref="Q86" si="1164">AH86*100</f>
        <v>-33.283978334958654</v>
      </c>
      <c r="R86" s="406">
        <f t="shared" ref="R86" si="1165">AI86*100</f>
        <v>99.999999999999986</v>
      </c>
      <c r="S86" s="408"/>
      <c r="T86" s="509">
        <v>-8.09184396884616E-4</v>
      </c>
      <c r="U86" s="509">
        <v>3.9897392968840368E-4</v>
      </c>
      <c r="V86" s="509">
        <v>1.2619243610217503E-4</v>
      </c>
      <c r="W86" s="509">
        <v>3.8856839197426606E-5</v>
      </c>
      <c r="X86" s="509">
        <v>8.5487486865920358E-5</v>
      </c>
      <c r="Y86" s="509">
        <v>3.9874080930777052E-5</v>
      </c>
      <c r="Z86" s="509">
        <v>-1.1979962409991332E-4</v>
      </c>
      <c r="AA86" s="509">
        <v>-1.197996240998761E-4</v>
      </c>
      <c r="AC86" s="509">
        <v>6.7544819356841499</v>
      </c>
      <c r="AD86" s="509">
        <v>-3.3303437526286226</v>
      </c>
      <c r="AE86" s="509">
        <v>-1.0533625380738263</v>
      </c>
      <c r="AF86" s="509">
        <v>-0.32434859031794511</v>
      </c>
      <c r="AG86" s="509">
        <v>-0.71358727131416944</v>
      </c>
      <c r="AH86" s="509">
        <v>-0.33283978334958653</v>
      </c>
      <c r="AI86" s="509">
        <v>0.99999999999999989</v>
      </c>
    </row>
    <row r="87" spans="1:35">
      <c r="A87" s="2860">
        <v>202412</v>
      </c>
      <c r="B87" s="2861">
        <f t="shared" ref="B87" si="1166">T87*100</f>
        <v>-7.508761519485356E-2</v>
      </c>
      <c r="C87" s="2862">
        <f t="shared" ref="C87" si="1167">U87*100</f>
        <v>8.3686655158265885E-2</v>
      </c>
      <c r="D87" s="2861">
        <f t="shared" ref="D87" si="1168">V87*100</f>
        <v>1.2702547671512417E-2</v>
      </c>
      <c r="E87" s="2861">
        <f t="shared" ref="E87" si="1169">W87*100</f>
        <v>-4.316882593351527E-3</v>
      </c>
      <c r="F87" s="2861">
        <f t="shared" ref="F87" si="1170">X87*100</f>
        <v>8.4672698889568174E-3</v>
      </c>
      <c r="G87" s="2861">
        <f t="shared" ref="G87" si="1171">Y87*100</f>
        <v>3.624019700293551E-3</v>
      </c>
      <c r="H87" s="2861">
        <f t="shared" ref="H87" si="1172">Z87*100</f>
        <v>2.9075994630823585E-2</v>
      </c>
      <c r="I87" s="2861">
        <f t="shared" ref="I87" si="1173">AA87*100</f>
        <v>2.9075994630835777E-2</v>
      </c>
      <c r="K87" s="2860">
        <v>202412</v>
      </c>
      <c r="L87" s="406">
        <f t="shared" ref="L87" si="1174">AC87*100</f>
        <v>-258.24607600956449</v>
      </c>
      <c r="M87" s="415">
        <f t="shared" ref="M87" si="1175">AD87*100</f>
        <v>287.82043820282354</v>
      </c>
      <c r="N87" s="406">
        <f t="shared" ref="N87" si="1176">AE87*100</f>
        <v>43.68740547931727</v>
      </c>
      <c r="O87" s="406">
        <f t="shared" ref="O87" si="1177">AF87*100</f>
        <v>-14.846895688910266</v>
      </c>
      <c r="P87" s="406">
        <f t="shared" ref="P87" si="1178">AG87*100</f>
        <v>29.121170217787252</v>
      </c>
      <c r="Q87" s="406">
        <f t="shared" ref="Q87" si="1179">AH87*100</f>
        <v>12.463957798546682</v>
      </c>
      <c r="R87" s="406">
        <f t="shared" ref="R87" si="1180">AI87*100</f>
        <v>100</v>
      </c>
      <c r="S87" s="408"/>
      <c r="T87" s="510">
        <v>-7.5087615194853561E-4</v>
      </c>
      <c r="U87" s="510">
        <v>8.3686655158265891E-4</v>
      </c>
      <c r="V87" s="510">
        <v>1.2702547671512417E-4</v>
      </c>
      <c r="W87" s="510">
        <v>-4.316882593351527E-5</v>
      </c>
      <c r="X87" s="510">
        <v>8.4672698889568172E-5</v>
      </c>
      <c r="Y87" s="510">
        <v>3.6240197002935509E-5</v>
      </c>
      <c r="Z87" s="510">
        <v>2.9075994630823585E-4</v>
      </c>
      <c r="AA87" s="510">
        <v>2.9075994630835776E-4</v>
      </c>
      <c r="AC87" s="510">
        <v>-2.5824607600956448</v>
      </c>
      <c r="AD87" s="510">
        <v>2.8782043820282355</v>
      </c>
      <c r="AE87" s="510">
        <v>0.43687405479317271</v>
      </c>
      <c r="AF87" s="510">
        <v>-0.14846895688910267</v>
      </c>
      <c r="AG87" s="510">
        <v>0.29121170217787251</v>
      </c>
      <c r="AH87" s="510">
        <v>0.12463957798546682</v>
      </c>
      <c r="AI87" s="510">
        <v>1</v>
      </c>
    </row>
    <row r="88" spans="1:35">
      <c r="A88" s="404">
        <v>202501</v>
      </c>
      <c r="B88" s="409">
        <f t="shared" ref="B88:B99" si="1181">T88*100</f>
        <v>-8.793883836436435E-2</v>
      </c>
      <c r="C88" s="413">
        <f t="shared" ref="C88:C99" si="1182">U88*100</f>
        <v>9.6343315220782461E-2</v>
      </c>
      <c r="D88" s="409">
        <f t="shared" ref="D88:D99" si="1183">V88*100</f>
        <v>1.2541949799902084E-2</v>
      </c>
      <c r="E88" s="409">
        <f t="shared" ref="E88:E99" si="1184">W88*100</f>
        <v>-1.1783302068265309E-2</v>
      </c>
      <c r="F88" s="409">
        <f t="shared" ref="F88:F99" si="1185">X88*100</f>
        <v>7.4122041150783266E-3</v>
      </c>
      <c r="G88" s="409">
        <f t="shared" ref="G88:G99" si="1186">Y88*100</f>
        <v>1.9356229039985808E-3</v>
      </c>
      <c r="H88" s="409">
        <f t="shared" ref="H88:H99" si="1187">Z88*100</f>
        <v>1.8510951607131787E-2</v>
      </c>
      <c r="I88" s="409">
        <f t="shared" ref="I88:I99" si="1188">AA88*100</f>
        <v>1.8510951607117652E-2</v>
      </c>
      <c r="K88" s="404">
        <v>202501</v>
      </c>
      <c r="L88" s="405">
        <f t="shared" ref="L88:L99" si="1189">AC88*100</f>
        <v>-475.06384453235677</v>
      </c>
      <c r="M88" s="417">
        <f t="shared" ref="M88:M99" si="1190">AD88*100</f>
        <v>520.46657171133154</v>
      </c>
      <c r="N88" s="405">
        <f t="shared" ref="N88:N99" si="1191">AE88*100</f>
        <v>67.754214186752009</v>
      </c>
      <c r="O88" s="405">
        <f t="shared" ref="O88:O99" si="1192">AF88*100</f>
        <v>-63.655841786791292</v>
      </c>
      <c r="P88" s="405">
        <f t="shared" ref="P88:P99" si="1193">AG88*100</f>
        <v>40.042264019655249</v>
      </c>
      <c r="Q88" s="405">
        <f t="shared" ref="Q88:Q99" si="1194">AH88*100</f>
        <v>10.456636401409183</v>
      </c>
      <c r="R88" s="405">
        <f t="shared" ref="R88:R99" si="1195">AI88*100</f>
        <v>99.999999999999943</v>
      </c>
      <c r="S88" s="408"/>
      <c r="T88" s="2863">
        <v>-8.7938838364364348E-4</v>
      </c>
      <c r="U88" s="2863">
        <v>9.6343315220782455E-4</v>
      </c>
      <c r="V88" s="2863">
        <v>1.2541949799902083E-4</v>
      </c>
      <c r="W88" s="2863">
        <v>-1.1783302068265309E-4</v>
      </c>
      <c r="X88" s="2863">
        <v>7.4122041150783267E-5</v>
      </c>
      <c r="Y88" s="2863">
        <v>1.9356229039985809E-5</v>
      </c>
      <c r="Z88" s="2863">
        <v>1.8510951607131787E-4</v>
      </c>
      <c r="AA88" s="2863">
        <v>1.8510951607117652E-4</v>
      </c>
      <c r="AC88" s="2863">
        <v>-4.7506384453235677</v>
      </c>
      <c r="AD88" s="2863">
        <v>5.2046657171133157</v>
      </c>
      <c r="AE88" s="2863">
        <v>0.67754214186752004</v>
      </c>
      <c r="AF88" s="2863">
        <v>-0.6365584178679129</v>
      </c>
      <c r="AG88" s="2863">
        <v>0.40042264019655249</v>
      </c>
      <c r="AH88" s="2863">
        <v>0.10456636401409183</v>
      </c>
      <c r="AI88" s="2863">
        <v>0.99999999999999944</v>
      </c>
    </row>
    <row r="89" spans="1:35">
      <c r="A89" s="2860">
        <v>202502</v>
      </c>
      <c r="B89" s="2861">
        <f t="shared" si="1181"/>
        <v>0</v>
      </c>
      <c r="C89" s="2862">
        <f t="shared" si="1182"/>
        <v>0</v>
      </c>
      <c r="D89" s="2861">
        <f t="shared" si="1183"/>
        <v>0</v>
      </c>
      <c r="E89" s="2861">
        <f t="shared" si="1184"/>
        <v>0</v>
      </c>
      <c r="F89" s="2861">
        <f t="shared" si="1185"/>
        <v>0</v>
      </c>
      <c r="G89" s="2861">
        <f t="shared" si="1186"/>
        <v>0</v>
      </c>
      <c r="H89" s="2861">
        <f t="shared" si="1187"/>
        <v>0</v>
      </c>
      <c r="I89" s="2861">
        <f t="shared" si="1188"/>
        <v>0</v>
      </c>
      <c r="K89" s="2860">
        <v>202502</v>
      </c>
      <c r="L89" s="406">
        <f t="shared" si="1189"/>
        <v>0</v>
      </c>
      <c r="M89" s="415">
        <f t="shared" si="1190"/>
        <v>0</v>
      </c>
      <c r="N89" s="406">
        <f t="shared" si="1191"/>
        <v>0</v>
      </c>
      <c r="O89" s="406">
        <f t="shared" si="1192"/>
        <v>0</v>
      </c>
      <c r="P89" s="406">
        <f t="shared" si="1193"/>
        <v>0</v>
      </c>
      <c r="Q89" s="406">
        <f t="shared" si="1194"/>
        <v>0</v>
      </c>
      <c r="R89" s="406">
        <f t="shared" si="1195"/>
        <v>0</v>
      </c>
      <c r="S89" s="408"/>
      <c r="T89" s="509"/>
      <c r="U89" s="509"/>
      <c r="V89" s="509"/>
      <c r="W89" s="509"/>
      <c r="X89" s="509"/>
      <c r="Y89" s="509"/>
      <c r="Z89" s="509"/>
      <c r="AA89" s="509"/>
      <c r="AC89" s="509"/>
      <c r="AD89" s="509"/>
      <c r="AE89" s="509"/>
      <c r="AF89" s="509"/>
      <c r="AG89" s="509"/>
      <c r="AH89" s="509"/>
      <c r="AI89" s="509"/>
    </row>
    <row r="90" spans="1:35">
      <c r="A90" s="2860">
        <v>202503</v>
      </c>
      <c r="B90" s="2861">
        <f t="shared" si="1181"/>
        <v>0</v>
      </c>
      <c r="C90" s="2862">
        <f t="shared" si="1182"/>
        <v>0</v>
      </c>
      <c r="D90" s="2861">
        <f t="shared" si="1183"/>
        <v>0</v>
      </c>
      <c r="E90" s="2861">
        <f t="shared" si="1184"/>
        <v>0</v>
      </c>
      <c r="F90" s="2861">
        <f t="shared" si="1185"/>
        <v>0</v>
      </c>
      <c r="G90" s="2861">
        <f t="shared" si="1186"/>
        <v>0</v>
      </c>
      <c r="H90" s="2861">
        <f t="shared" si="1187"/>
        <v>0</v>
      </c>
      <c r="I90" s="2861">
        <f t="shared" si="1188"/>
        <v>0</v>
      </c>
      <c r="K90" s="2860">
        <v>202503</v>
      </c>
      <c r="L90" s="406">
        <f t="shared" si="1189"/>
        <v>0</v>
      </c>
      <c r="M90" s="415">
        <f t="shared" si="1190"/>
        <v>0</v>
      </c>
      <c r="N90" s="406">
        <f t="shared" si="1191"/>
        <v>0</v>
      </c>
      <c r="O90" s="406">
        <f t="shared" si="1192"/>
        <v>0</v>
      </c>
      <c r="P90" s="406">
        <f t="shared" si="1193"/>
        <v>0</v>
      </c>
      <c r="Q90" s="406">
        <f t="shared" si="1194"/>
        <v>0</v>
      </c>
      <c r="R90" s="406">
        <f t="shared" si="1195"/>
        <v>0</v>
      </c>
      <c r="S90" s="408"/>
      <c r="T90" s="509"/>
      <c r="U90" s="509"/>
      <c r="V90" s="509"/>
      <c r="W90" s="509"/>
      <c r="X90" s="509"/>
      <c r="Y90" s="509"/>
      <c r="Z90" s="509"/>
      <c r="AA90" s="509"/>
      <c r="AC90" s="509"/>
      <c r="AD90" s="509"/>
      <c r="AE90" s="509"/>
      <c r="AF90" s="509"/>
      <c r="AG90" s="509"/>
      <c r="AH90" s="509"/>
      <c r="AI90" s="509"/>
    </row>
    <row r="91" spans="1:35">
      <c r="A91" s="2860">
        <v>202504</v>
      </c>
      <c r="B91" s="2861">
        <f t="shared" si="1181"/>
        <v>0</v>
      </c>
      <c r="C91" s="2862">
        <f t="shared" si="1182"/>
        <v>0</v>
      </c>
      <c r="D91" s="2861">
        <f t="shared" si="1183"/>
        <v>0</v>
      </c>
      <c r="E91" s="2861">
        <f t="shared" si="1184"/>
        <v>0</v>
      </c>
      <c r="F91" s="2861">
        <f t="shared" si="1185"/>
        <v>0</v>
      </c>
      <c r="G91" s="2861">
        <f t="shared" si="1186"/>
        <v>0</v>
      </c>
      <c r="H91" s="2861">
        <f t="shared" si="1187"/>
        <v>0</v>
      </c>
      <c r="I91" s="2861">
        <f t="shared" si="1188"/>
        <v>0</v>
      </c>
      <c r="K91" s="2860">
        <v>202504</v>
      </c>
      <c r="L91" s="406">
        <f t="shared" si="1189"/>
        <v>0</v>
      </c>
      <c r="M91" s="415">
        <f t="shared" si="1190"/>
        <v>0</v>
      </c>
      <c r="N91" s="406">
        <f t="shared" si="1191"/>
        <v>0</v>
      </c>
      <c r="O91" s="406">
        <f t="shared" si="1192"/>
        <v>0</v>
      </c>
      <c r="P91" s="406">
        <f t="shared" si="1193"/>
        <v>0</v>
      </c>
      <c r="Q91" s="406">
        <f t="shared" si="1194"/>
        <v>0</v>
      </c>
      <c r="R91" s="406">
        <f t="shared" si="1195"/>
        <v>0</v>
      </c>
      <c r="S91" s="408"/>
      <c r="T91" s="509"/>
      <c r="U91" s="509"/>
      <c r="V91" s="509"/>
      <c r="W91" s="509"/>
      <c r="X91" s="509"/>
      <c r="Y91" s="509"/>
      <c r="Z91" s="509"/>
      <c r="AA91" s="509"/>
      <c r="AC91" s="509"/>
      <c r="AD91" s="509"/>
      <c r="AE91" s="509"/>
      <c r="AF91" s="509"/>
      <c r="AG91" s="509"/>
      <c r="AH91" s="509"/>
      <c r="AI91" s="509"/>
    </row>
    <row r="92" spans="1:35">
      <c r="A92" s="2860">
        <v>202505</v>
      </c>
      <c r="B92" s="2861">
        <f t="shared" si="1181"/>
        <v>0</v>
      </c>
      <c r="C92" s="2862">
        <f t="shared" si="1182"/>
        <v>0</v>
      </c>
      <c r="D92" s="2861">
        <f t="shared" si="1183"/>
        <v>0</v>
      </c>
      <c r="E92" s="2861">
        <f t="shared" si="1184"/>
        <v>0</v>
      </c>
      <c r="F92" s="2861">
        <f t="shared" si="1185"/>
        <v>0</v>
      </c>
      <c r="G92" s="2861">
        <f t="shared" si="1186"/>
        <v>0</v>
      </c>
      <c r="H92" s="2861">
        <f t="shared" si="1187"/>
        <v>0</v>
      </c>
      <c r="I92" s="2861">
        <f t="shared" si="1188"/>
        <v>0</v>
      </c>
      <c r="K92" s="2860">
        <v>202505</v>
      </c>
      <c r="L92" s="406">
        <f t="shared" si="1189"/>
        <v>0</v>
      </c>
      <c r="M92" s="415">
        <f t="shared" si="1190"/>
        <v>0</v>
      </c>
      <c r="N92" s="406">
        <f t="shared" si="1191"/>
        <v>0</v>
      </c>
      <c r="O92" s="406">
        <f t="shared" si="1192"/>
        <v>0</v>
      </c>
      <c r="P92" s="406">
        <f t="shared" si="1193"/>
        <v>0</v>
      </c>
      <c r="Q92" s="406">
        <f t="shared" si="1194"/>
        <v>0</v>
      </c>
      <c r="R92" s="406">
        <f t="shared" si="1195"/>
        <v>0</v>
      </c>
      <c r="S92" s="408"/>
      <c r="T92" s="509"/>
      <c r="U92" s="509"/>
      <c r="V92" s="509"/>
      <c r="W92" s="509"/>
      <c r="X92" s="509"/>
      <c r="Y92" s="509"/>
      <c r="Z92" s="509"/>
      <c r="AA92" s="509"/>
      <c r="AC92" s="509"/>
      <c r="AD92" s="509"/>
      <c r="AE92" s="509"/>
      <c r="AF92" s="509"/>
      <c r="AG92" s="509"/>
      <c r="AH92" s="509"/>
      <c r="AI92" s="509"/>
    </row>
    <row r="93" spans="1:35">
      <c r="A93" s="2860">
        <v>202506</v>
      </c>
      <c r="B93" s="2861">
        <f t="shared" si="1181"/>
        <v>0</v>
      </c>
      <c r="C93" s="2862">
        <f t="shared" si="1182"/>
        <v>0</v>
      </c>
      <c r="D93" s="2861">
        <f t="shared" si="1183"/>
        <v>0</v>
      </c>
      <c r="E93" s="2861">
        <f t="shared" si="1184"/>
        <v>0</v>
      </c>
      <c r="F93" s="2861">
        <f t="shared" si="1185"/>
        <v>0</v>
      </c>
      <c r="G93" s="2861">
        <f t="shared" si="1186"/>
        <v>0</v>
      </c>
      <c r="H93" s="2861">
        <f t="shared" si="1187"/>
        <v>0</v>
      </c>
      <c r="I93" s="2861">
        <f t="shared" si="1188"/>
        <v>0</v>
      </c>
      <c r="K93" s="2860">
        <v>202506</v>
      </c>
      <c r="L93" s="406">
        <f t="shared" si="1189"/>
        <v>0</v>
      </c>
      <c r="M93" s="415">
        <f t="shared" si="1190"/>
        <v>0</v>
      </c>
      <c r="N93" s="406">
        <f t="shared" si="1191"/>
        <v>0</v>
      </c>
      <c r="O93" s="406">
        <f t="shared" si="1192"/>
        <v>0</v>
      </c>
      <c r="P93" s="406">
        <f t="shared" si="1193"/>
        <v>0</v>
      </c>
      <c r="Q93" s="406">
        <f t="shared" si="1194"/>
        <v>0</v>
      </c>
      <c r="R93" s="406">
        <f t="shared" si="1195"/>
        <v>0</v>
      </c>
      <c r="S93" s="408"/>
      <c r="T93" s="509"/>
      <c r="U93" s="509"/>
      <c r="V93" s="509"/>
      <c r="W93" s="509"/>
      <c r="X93" s="509"/>
      <c r="Y93" s="509"/>
      <c r="Z93" s="509"/>
      <c r="AA93" s="509"/>
      <c r="AC93" s="509"/>
      <c r="AD93" s="509"/>
      <c r="AE93" s="509"/>
      <c r="AF93" s="509"/>
      <c r="AG93" s="509"/>
      <c r="AH93" s="509"/>
      <c r="AI93" s="509"/>
    </row>
    <row r="94" spans="1:35">
      <c r="A94" s="2860">
        <v>202507</v>
      </c>
      <c r="B94" s="2861">
        <f t="shared" si="1181"/>
        <v>0</v>
      </c>
      <c r="C94" s="2862">
        <f t="shared" si="1182"/>
        <v>0</v>
      </c>
      <c r="D94" s="2861">
        <f t="shared" si="1183"/>
        <v>0</v>
      </c>
      <c r="E94" s="2861">
        <f t="shared" si="1184"/>
        <v>0</v>
      </c>
      <c r="F94" s="2861">
        <f t="shared" si="1185"/>
        <v>0</v>
      </c>
      <c r="G94" s="2861">
        <f t="shared" si="1186"/>
        <v>0</v>
      </c>
      <c r="H94" s="2861">
        <f t="shared" si="1187"/>
        <v>0</v>
      </c>
      <c r="I94" s="2861">
        <f t="shared" si="1188"/>
        <v>0</v>
      </c>
      <c r="K94" s="2860">
        <v>202507</v>
      </c>
      <c r="L94" s="406">
        <f t="shared" si="1189"/>
        <v>0</v>
      </c>
      <c r="M94" s="415">
        <f t="shared" si="1190"/>
        <v>0</v>
      </c>
      <c r="N94" s="406">
        <f t="shared" si="1191"/>
        <v>0</v>
      </c>
      <c r="O94" s="406">
        <f t="shared" si="1192"/>
        <v>0</v>
      </c>
      <c r="P94" s="406">
        <f t="shared" si="1193"/>
        <v>0</v>
      </c>
      <c r="Q94" s="406">
        <f t="shared" si="1194"/>
        <v>0</v>
      </c>
      <c r="R94" s="406">
        <f t="shared" si="1195"/>
        <v>0</v>
      </c>
      <c r="S94" s="408"/>
      <c r="T94" s="509"/>
      <c r="U94" s="509"/>
      <c r="V94" s="509"/>
      <c r="W94" s="509"/>
      <c r="X94" s="509"/>
      <c r="Y94" s="509"/>
      <c r="Z94" s="509"/>
      <c r="AA94" s="509"/>
      <c r="AC94" s="509"/>
      <c r="AD94" s="509"/>
      <c r="AE94" s="509"/>
      <c r="AF94" s="509"/>
      <c r="AG94" s="509"/>
      <c r="AH94" s="509"/>
      <c r="AI94" s="509"/>
    </row>
    <row r="95" spans="1:35">
      <c r="A95" s="2860">
        <v>202508</v>
      </c>
      <c r="B95" s="2861">
        <f t="shared" si="1181"/>
        <v>0</v>
      </c>
      <c r="C95" s="2862">
        <f t="shared" si="1182"/>
        <v>0</v>
      </c>
      <c r="D95" s="2861">
        <f t="shared" si="1183"/>
        <v>0</v>
      </c>
      <c r="E95" s="2861">
        <f t="shared" si="1184"/>
        <v>0</v>
      </c>
      <c r="F95" s="2861">
        <f t="shared" si="1185"/>
        <v>0</v>
      </c>
      <c r="G95" s="2861">
        <f t="shared" si="1186"/>
        <v>0</v>
      </c>
      <c r="H95" s="2861">
        <f t="shared" si="1187"/>
        <v>0</v>
      </c>
      <c r="I95" s="2861">
        <f t="shared" si="1188"/>
        <v>0</v>
      </c>
      <c r="K95" s="2860">
        <v>202508</v>
      </c>
      <c r="L95" s="406">
        <f t="shared" si="1189"/>
        <v>0</v>
      </c>
      <c r="M95" s="415">
        <f t="shared" si="1190"/>
        <v>0</v>
      </c>
      <c r="N95" s="406">
        <f t="shared" si="1191"/>
        <v>0</v>
      </c>
      <c r="O95" s="406">
        <f t="shared" si="1192"/>
        <v>0</v>
      </c>
      <c r="P95" s="406">
        <f t="shared" si="1193"/>
        <v>0</v>
      </c>
      <c r="Q95" s="406">
        <f t="shared" si="1194"/>
        <v>0</v>
      </c>
      <c r="R95" s="406">
        <f t="shared" si="1195"/>
        <v>0</v>
      </c>
      <c r="S95" s="408"/>
      <c r="T95" s="509"/>
      <c r="U95" s="509"/>
      <c r="V95" s="509"/>
      <c r="W95" s="509"/>
      <c r="X95" s="509"/>
      <c r="Y95" s="509"/>
      <c r="Z95" s="509"/>
      <c r="AA95" s="509"/>
      <c r="AC95" s="509"/>
      <c r="AD95" s="509"/>
      <c r="AE95" s="509"/>
      <c r="AF95" s="509"/>
      <c r="AG95" s="509"/>
      <c r="AH95" s="509"/>
      <c r="AI95" s="509"/>
    </row>
    <row r="96" spans="1:35">
      <c r="A96" s="2860">
        <v>202509</v>
      </c>
      <c r="B96" s="2861">
        <f t="shared" si="1181"/>
        <v>0</v>
      </c>
      <c r="C96" s="2862">
        <f t="shared" si="1182"/>
        <v>0</v>
      </c>
      <c r="D96" s="2861">
        <f t="shared" si="1183"/>
        <v>0</v>
      </c>
      <c r="E96" s="2861">
        <f t="shared" si="1184"/>
        <v>0</v>
      </c>
      <c r="F96" s="2861">
        <f t="shared" si="1185"/>
        <v>0</v>
      </c>
      <c r="G96" s="2861">
        <f t="shared" si="1186"/>
        <v>0</v>
      </c>
      <c r="H96" s="2861">
        <f t="shared" si="1187"/>
        <v>0</v>
      </c>
      <c r="I96" s="2861">
        <f t="shared" si="1188"/>
        <v>0</v>
      </c>
      <c r="K96" s="2860">
        <v>202509</v>
      </c>
      <c r="L96" s="406">
        <f t="shared" si="1189"/>
        <v>0</v>
      </c>
      <c r="M96" s="415">
        <f t="shared" si="1190"/>
        <v>0</v>
      </c>
      <c r="N96" s="406">
        <f t="shared" si="1191"/>
        <v>0</v>
      </c>
      <c r="O96" s="406">
        <f t="shared" si="1192"/>
        <v>0</v>
      </c>
      <c r="P96" s="406">
        <f t="shared" si="1193"/>
        <v>0</v>
      </c>
      <c r="Q96" s="406">
        <f t="shared" si="1194"/>
        <v>0</v>
      </c>
      <c r="R96" s="406">
        <f t="shared" si="1195"/>
        <v>0</v>
      </c>
      <c r="S96" s="408"/>
      <c r="T96" s="509"/>
      <c r="U96" s="509"/>
      <c r="V96" s="509"/>
      <c r="W96" s="509"/>
      <c r="X96" s="509"/>
      <c r="Y96" s="509"/>
      <c r="Z96" s="509"/>
      <c r="AA96" s="509"/>
      <c r="AC96" s="509"/>
      <c r="AD96" s="509"/>
      <c r="AE96" s="509"/>
      <c r="AF96" s="509"/>
      <c r="AG96" s="509"/>
      <c r="AH96" s="509"/>
      <c r="AI96" s="509"/>
    </row>
    <row r="97" spans="1:35">
      <c r="A97" s="2860">
        <v>202510</v>
      </c>
      <c r="B97" s="2861">
        <f t="shared" si="1181"/>
        <v>0</v>
      </c>
      <c r="C97" s="2862">
        <f t="shared" si="1182"/>
        <v>0</v>
      </c>
      <c r="D97" s="2861">
        <f t="shared" si="1183"/>
        <v>0</v>
      </c>
      <c r="E97" s="2861">
        <f t="shared" si="1184"/>
        <v>0</v>
      </c>
      <c r="F97" s="2861">
        <f t="shared" si="1185"/>
        <v>0</v>
      </c>
      <c r="G97" s="2861">
        <f t="shared" si="1186"/>
        <v>0</v>
      </c>
      <c r="H97" s="2861">
        <f t="shared" si="1187"/>
        <v>0</v>
      </c>
      <c r="I97" s="2861">
        <f t="shared" si="1188"/>
        <v>0</v>
      </c>
      <c r="K97" s="2860">
        <v>202510</v>
      </c>
      <c r="L97" s="406">
        <f t="shared" si="1189"/>
        <v>0</v>
      </c>
      <c r="M97" s="415">
        <f t="shared" si="1190"/>
        <v>0</v>
      </c>
      <c r="N97" s="406">
        <f t="shared" si="1191"/>
        <v>0</v>
      </c>
      <c r="O97" s="406">
        <f t="shared" si="1192"/>
        <v>0</v>
      </c>
      <c r="P97" s="406">
        <f t="shared" si="1193"/>
        <v>0</v>
      </c>
      <c r="Q97" s="406">
        <f t="shared" si="1194"/>
        <v>0</v>
      </c>
      <c r="R97" s="406">
        <f t="shared" si="1195"/>
        <v>0</v>
      </c>
      <c r="S97" s="408"/>
      <c r="T97" s="509"/>
      <c r="U97" s="509"/>
      <c r="V97" s="509"/>
      <c r="W97" s="509"/>
      <c r="X97" s="509"/>
      <c r="Y97" s="509"/>
      <c r="Z97" s="509"/>
      <c r="AA97" s="509"/>
      <c r="AC97" s="509"/>
      <c r="AD97" s="509"/>
      <c r="AE97" s="509"/>
      <c r="AF97" s="509"/>
      <c r="AG97" s="509"/>
      <c r="AH97" s="509"/>
      <c r="AI97" s="509"/>
    </row>
    <row r="98" spans="1:35">
      <c r="A98" s="2860">
        <v>202511</v>
      </c>
      <c r="B98" s="2861">
        <f t="shared" si="1181"/>
        <v>0</v>
      </c>
      <c r="C98" s="2862">
        <f t="shared" si="1182"/>
        <v>0</v>
      </c>
      <c r="D98" s="2861">
        <f t="shared" si="1183"/>
        <v>0</v>
      </c>
      <c r="E98" s="2861">
        <f t="shared" si="1184"/>
        <v>0</v>
      </c>
      <c r="F98" s="2861">
        <f t="shared" si="1185"/>
        <v>0</v>
      </c>
      <c r="G98" s="2861">
        <f t="shared" si="1186"/>
        <v>0</v>
      </c>
      <c r="H98" s="2861">
        <f t="shared" si="1187"/>
        <v>0</v>
      </c>
      <c r="I98" s="2861">
        <f t="shared" si="1188"/>
        <v>0</v>
      </c>
      <c r="K98" s="2860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36" t="s">
        <v>522</v>
      </c>
      <c r="B102" s="2836"/>
      <c r="C102" s="2836"/>
      <c r="D102" s="2836"/>
      <c r="E102" s="2836"/>
      <c r="F102" s="427"/>
      <c r="G102" s="488">
        <v>45658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B87</f>
        <v>-7.508761519485356E-2</v>
      </c>
      <c r="C104" s="502">
        <f t="shared" si="1196"/>
        <v>8.3686655158265885E-2</v>
      </c>
      <c r="D104" s="502">
        <f t="shared" si="1196"/>
        <v>1.2702547671512417E-2</v>
      </c>
      <c r="E104" s="502">
        <f t="shared" si="1196"/>
        <v>-4.316882593351527E-3</v>
      </c>
      <c r="F104" s="502">
        <f t="shared" si="1196"/>
        <v>8.4672698889568174E-3</v>
      </c>
      <c r="G104" s="502">
        <f t="shared" si="1196"/>
        <v>3.624019700293551E-3</v>
      </c>
      <c r="H104" s="502">
        <f t="shared" ref="H104" si="1197">H66</f>
        <v>-9.2683180731649217E-2</v>
      </c>
      <c r="I104" s="503">
        <f>I87</f>
        <v>2.9075994630835777E-2</v>
      </c>
    </row>
    <row r="105" spans="1:35" ht="15.75" customHeight="1">
      <c r="A105" s="392" t="s">
        <v>530</v>
      </c>
      <c r="B105" s="438">
        <f t="shared" ref="B105:G105" si="1198">L87</f>
        <v>-258.24607600956449</v>
      </c>
      <c r="C105" s="438">
        <f t="shared" si="1198"/>
        <v>287.82043820282354</v>
      </c>
      <c r="D105" s="438">
        <f t="shared" si="1198"/>
        <v>43.68740547931727</v>
      </c>
      <c r="E105" s="438">
        <f t="shared" si="1198"/>
        <v>-14.846895688910266</v>
      </c>
      <c r="F105" s="438">
        <f t="shared" si="1198"/>
        <v>29.121170217787252</v>
      </c>
      <c r="G105" s="438">
        <f t="shared" si="1198"/>
        <v>12.463957798546682</v>
      </c>
      <c r="H105" s="438">
        <f t="shared" ref="H105" si="1199">R66</f>
        <v>100</v>
      </c>
      <c r="I105" s="438">
        <f>S86</f>
        <v>0</v>
      </c>
    </row>
    <row r="106" spans="1:35" ht="15.75" customHeight="1">
      <c r="A106" s="434" t="s">
        <v>694</v>
      </c>
      <c r="B106" s="504" t="str">
        <f>'10_2大阪'!I87</f>
        <v xml:space="preserve">悪化 </v>
      </c>
      <c r="C106" s="505" t="str">
        <f>'10関西地域_兵庫'!S87</f>
        <v xml:space="preserve"> ---</v>
      </c>
      <c r="D106" s="505" t="str">
        <f>'10_3京都'!I87</f>
        <v xml:space="preserve">改善 </v>
      </c>
      <c r="E106" s="505" t="str">
        <f>'10_4滋賀'!I87</f>
        <v xml:space="preserve">改善 </v>
      </c>
      <c r="F106" s="506" t="str">
        <f>'10_5奈良'!I87</f>
        <v xml:space="preserve">改善 </v>
      </c>
      <c r="G106" s="505" t="str">
        <f>'10_6和歌山'!I87</f>
        <v xml:space="preserve">改善 </v>
      </c>
      <c r="H106" s="439"/>
      <c r="I106" s="592" t="str">
        <f>'10関西地域_兵庫'!S87</f>
        <v xml:space="preserve"> ---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U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26953125" style="327" bestFit="1" customWidth="1"/>
    <col min="51" max="16384" width="9" style="327"/>
  </cols>
  <sheetData>
    <row r="1" spans="1:62" ht="13.5" thickBot="1">
      <c r="A1" s="1209"/>
      <c r="B1" s="2531" t="s">
        <v>1454</v>
      </c>
      <c r="C1" s="2272"/>
      <c r="D1" s="2272"/>
      <c r="E1" s="2273"/>
      <c r="F1" s="2272"/>
      <c r="G1" s="2272"/>
      <c r="H1" s="2272"/>
      <c r="I1" s="2272"/>
      <c r="J1" s="820"/>
      <c r="K1" s="2272"/>
      <c r="L1" s="2274" t="s">
        <v>97</v>
      </c>
      <c r="M1" s="2275" t="s">
        <v>97</v>
      </c>
      <c r="N1" s="2272"/>
      <c r="O1" s="2272"/>
      <c r="P1" s="2272"/>
      <c r="Q1" s="2272"/>
      <c r="R1" s="2272" t="s">
        <v>271</v>
      </c>
      <c r="S1" s="2272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38">
        <v>45709</v>
      </c>
      <c r="AI1" s="2838"/>
      <c r="AJ1" s="897"/>
      <c r="AK1" s="897" t="s">
        <v>271</v>
      </c>
      <c r="AL1" s="897"/>
      <c r="AM1" s="897"/>
      <c r="AN1" s="897"/>
      <c r="AO1" s="1211" t="s">
        <v>959</v>
      </c>
      <c r="AP1" s="1209"/>
      <c r="AV1" s="327" t="s">
        <v>1251</v>
      </c>
      <c r="AX1" s="327" t="s">
        <v>1251</v>
      </c>
    </row>
    <row r="2" spans="1:62">
      <c r="A2" s="1209"/>
      <c r="B2" s="2276"/>
      <c r="C2" s="2277"/>
      <c r="D2" s="2278" t="s">
        <v>960</v>
      </c>
      <c r="E2" s="2279" t="s">
        <v>961</v>
      </c>
      <c r="F2" s="2839" t="s">
        <v>962</v>
      </c>
      <c r="G2" s="2839"/>
      <c r="H2" s="2839"/>
      <c r="I2" s="2839"/>
      <c r="J2" s="2839"/>
      <c r="K2" s="2839"/>
      <c r="L2" s="2839"/>
      <c r="M2" s="2839"/>
      <c r="N2" s="2839"/>
      <c r="O2" s="2839"/>
      <c r="P2" s="2839"/>
      <c r="Q2" s="2839"/>
      <c r="R2" s="2839"/>
      <c r="S2" s="2839"/>
      <c r="T2" s="2839"/>
      <c r="U2" s="2839"/>
      <c r="V2" s="2839"/>
      <c r="W2" s="2839"/>
      <c r="X2" s="2839"/>
      <c r="Y2" s="2839"/>
      <c r="Z2" s="2839"/>
      <c r="AA2" s="2839"/>
      <c r="AB2" s="2839"/>
      <c r="AC2" s="2839"/>
      <c r="AD2" s="2839"/>
      <c r="AE2" s="2280"/>
      <c r="AF2" s="2280"/>
      <c r="AG2" s="2280"/>
      <c r="AH2" s="2280"/>
      <c r="AI2" s="2281"/>
      <c r="AJ2" s="1509"/>
      <c r="AK2" s="1509"/>
      <c r="AL2" s="1509"/>
      <c r="AM2" s="1509"/>
      <c r="AN2" s="1509"/>
      <c r="AO2" s="1216" t="s">
        <v>963</v>
      </c>
      <c r="AU2" s="916"/>
      <c r="AV2" s="916" t="s">
        <v>1252</v>
      </c>
      <c r="AW2" s="916" t="s">
        <v>362</v>
      </c>
      <c r="AX2" s="916" t="s">
        <v>1252</v>
      </c>
      <c r="AY2" s="916" t="s">
        <v>362</v>
      </c>
    </row>
    <row r="3" spans="1:62" ht="13.5" thickBot="1">
      <c r="A3" s="1209"/>
      <c r="B3" s="2840" t="s">
        <v>564</v>
      </c>
      <c r="C3" s="2841"/>
      <c r="D3" s="2282" t="s">
        <v>964</v>
      </c>
      <c r="E3" s="2283">
        <v>89</v>
      </c>
      <c r="F3" s="2284">
        <v>90</v>
      </c>
      <c r="G3" s="2285">
        <v>91</v>
      </c>
      <c r="H3" s="2285">
        <v>92</v>
      </c>
      <c r="I3" s="2285">
        <v>93</v>
      </c>
      <c r="J3" s="2285">
        <v>94</v>
      </c>
      <c r="K3" s="2285">
        <v>95</v>
      </c>
      <c r="L3" s="2284">
        <v>96</v>
      </c>
      <c r="M3" s="2285">
        <v>97</v>
      </c>
      <c r="N3" s="2285">
        <v>98</v>
      </c>
      <c r="O3" s="2285">
        <v>99</v>
      </c>
      <c r="P3" s="2285" t="s">
        <v>965</v>
      </c>
      <c r="Q3" s="2285" t="s">
        <v>966</v>
      </c>
      <c r="R3" s="2285" t="s">
        <v>967</v>
      </c>
      <c r="S3" s="2285" t="s">
        <v>968</v>
      </c>
      <c r="T3" s="2285" t="s">
        <v>969</v>
      </c>
      <c r="U3" s="2285" t="s">
        <v>970</v>
      </c>
      <c r="V3" s="2285" t="s">
        <v>971</v>
      </c>
      <c r="W3" s="2285" t="s">
        <v>972</v>
      </c>
      <c r="X3" s="2285" t="s">
        <v>973</v>
      </c>
      <c r="Y3" s="2285" t="s">
        <v>974</v>
      </c>
      <c r="Z3" s="2285" t="s">
        <v>975</v>
      </c>
      <c r="AA3" s="2285" t="s">
        <v>976</v>
      </c>
      <c r="AB3" s="2285" t="s">
        <v>977</v>
      </c>
      <c r="AC3" s="2285" t="s">
        <v>978</v>
      </c>
      <c r="AD3" s="2286" t="s">
        <v>979</v>
      </c>
      <c r="AE3" s="2285">
        <v>15</v>
      </c>
      <c r="AF3" s="2285">
        <v>16</v>
      </c>
      <c r="AG3" s="2286">
        <v>17</v>
      </c>
      <c r="AH3" s="2285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87">
        <v>24</v>
      </c>
      <c r="AO3" s="1222" t="s">
        <v>521</v>
      </c>
      <c r="AU3" s="882" t="s">
        <v>1253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42" t="s">
        <v>980</v>
      </c>
      <c r="C4" s="2288" t="s">
        <v>981</v>
      </c>
      <c r="D4" s="2289" t="s">
        <v>982</v>
      </c>
      <c r="E4" s="2290">
        <f t="shared" ref="E4:P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>Q110/1000000</f>
        <v>20.262517081697993</v>
      </c>
      <c r="R4" s="1308">
        <f t="shared" ref="R4:U4" si="1">R110/1000000</f>
        <v>20.103660106027171</v>
      </c>
      <c r="S4" s="1308">
        <f t="shared" si="1"/>
        <v>19.799796962055424</v>
      </c>
      <c r="T4" s="1308">
        <f t="shared" si="1"/>
        <v>19.975603350549541</v>
      </c>
      <c r="U4" s="1308">
        <f t="shared" si="1"/>
        <v>20.009858764908049</v>
      </c>
      <c r="V4" s="1308">
        <f>V109/1000000</f>
        <v>20.502027221169048</v>
      </c>
      <c r="W4" s="1308">
        <f t="shared" ref="W4:AM4" si="2">W109/1000000</f>
        <v>21.224782000000001</v>
      </c>
      <c r="X4" s="1308">
        <f t="shared" si="2"/>
        <v>21.303657999999999</v>
      </c>
      <c r="Y4" s="1308">
        <f t="shared" si="2"/>
        <v>19.565408000000001</v>
      </c>
      <c r="Z4" s="1308">
        <f t="shared" si="2"/>
        <v>20.402985999999999</v>
      </c>
      <c r="AA4" s="1308">
        <f t="shared" si="2"/>
        <v>20.038263000000001</v>
      </c>
      <c r="AB4" s="1308">
        <f t="shared" si="2"/>
        <v>19.884990999999999</v>
      </c>
      <c r="AC4" s="1308">
        <f t="shared" si="2"/>
        <v>20.304451</v>
      </c>
      <c r="AD4" s="1308">
        <f t="shared" si="2"/>
        <v>20.502389999999998</v>
      </c>
      <c r="AE4" s="1308">
        <f t="shared" si="2"/>
        <v>21.430730000000001</v>
      </c>
      <c r="AF4" s="1308">
        <f t="shared" si="2"/>
        <v>21.781382000000001</v>
      </c>
      <c r="AG4" s="1308">
        <f t="shared" si="2"/>
        <v>22.062615000000001</v>
      </c>
      <c r="AH4" s="1308">
        <f t="shared" si="2"/>
        <v>22.167427</v>
      </c>
      <c r="AI4" s="1308">
        <f t="shared" si="2"/>
        <v>22.262302999999999</v>
      </c>
      <c r="AJ4" s="1308">
        <f t="shared" si="2"/>
        <v>21.805973000000002</v>
      </c>
      <c r="AK4" s="1308">
        <f t="shared" si="2"/>
        <v>22.462783000000002</v>
      </c>
      <c r="AL4" s="1308">
        <f t="shared" si="2"/>
        <v>22.692069</v>
      </c>
      <c r="AM4" s="1308">
        <f t="shared" si="2"/>
        <v>23.830618999999999</v>
      </c>
      <c r="AN4" s="2651"/>
      <c r="AO4" s="1224" t="s">
        <v>983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42"/>
      <c r="C5" s="2288" t="s">
        <v>521</v>
      </c>
      <c r="D5" s="2291" t="s">
        <v>984</v>
      </c>
      <c r="E5" s="2292" t="s">
        <v>579</v>
      </c>
      <c r="F5" s="1226">
        <f t="shared" ref="F5:AM5" si="3">ROUND((F4-E4)/E4*100,1)</f>
        <v>10.6</v>
      </c>
      <c r="G5" s="1226">
        <f t="shared" si="3"/>
        <v>7.1</v>
      </c>
      <c r="H5" s="1226">
        <f t="shared" si="3"/>
        <v>2.2999999999999998</v>
      </c>
      <c r="I5" s="1226">
        <f t="shared" si="3"/>
        <v>2.6</v>
      </c>
      <c r="J5" s="1226">
        <f t="shared" si="3"/>
        <v>-0.5</v>
      </c>
      <c r="K5" s="1226">
        <f t="shared" si="3"/>
        <v>4</v>
      </c>
      <c r="L5" s="1226">
        <f t="shared" si="3"/>
        <v>4.2</v>
      </c>
      <c r="M5" s="1226">
        <f t="shared" si="3"/>
        <v>-0.5</v>
      </c>
      <c r="N5" s="1226">
        <f t="shared" si="3"/>
        <v>-3.3</v>
      </c>
      <c r="O5" s="1226">
        <f t="shared" si="3"/>
        <v>-3.1</v>
      </c>
      <c r="P5" s="1226">
        <f t="shared" si="3"/>
        <v>-0.5</v>
      </c>
      <c r="Q5" s="1226">
        <f t="shared" si="3"/>
        <v>-3.4</v>
      </c>
      <c r="R5" s="1226">
        <f t="shared" si="3"/>
        <v>-0.8</v>
      </c>
      <c r="S5" s="1226">
        <f t="shared" si="3"/>
        <v>-1.5</v>
      </c>
      <c r="T5" s="1226">
        <f t="shared" si="3"/>
        <v>0.9</v>
      </c>
      <c r="U5" s="1226">
        <f t="shared" si="3"/>
        <v>0.2</v>
      </c>
      <c r="V5" s="1226">
        <f t="shared" si="3"/>
        <v>2.5</v>
      </c>
      <c r="W5" s="1226">
        <f t="shared" si="3"/>
        <v>3.5</v>
      </c>
      <c r="X5" s="1226">
        <f t="shared" si="3"/>
        <v>0.4</v>
      </c>
      <c r="Y5" s="1226">
        <f t="shared" si="3"/>
        <v>-8.1999999999999993</v>
      </c>
      <c r="Z5" s="1226">
        <f t="shared" si="3"/>
        <v>4.3</v>
      </c>
      <c r="AA5" s="1226">
        <f t="shared" si="3"/>
        <v>-1.8</v>
      </c>
      <c r="AB5" s="1226">
        <f t="shared" si="3"/>
        <v>-0.8</v>
      </c>
      <c r="AC5" s="1226">
        <f t="shared" si="3"/>
        <v>2.1</v>
      </c>
      <c r="AD5" s="1226">
        <f t="shared" si="3"/>
        <v>1</v>
      </c>
      <c r="AE5" s="1226">
        <f t="shared" si="3"/>
        <v>4.5</v>
      </c>
      <c r="AF5" s="1226">
        <f t="shared" si="3"/>
        <v>1.6</v>
      </c>
      <c r="AG5" s="1226">
        <f t="shared" si="3"/>
        <v>1.3</v>
      </c>
      <c r="AH5" s="1226">
        <f t="shared" si="3"/>
        <v>0.5</v>
      </c>
      <c r="AI5" s="1226">
        <f t="shared" si="3"/>
        <v>0.4</v>
      </c>
      <c r="AJ5" s="1226">
        <f t="shared" si="3"/>
        <v>-2</v>
      </c>
      <c r="AK5" s="1511">
        <f t="shared" si="3"/>
        <v>3</v>
      </c>
      <c r="AL5" s="1511">
        <f t="shared" si="3"/>
        <v>1</v>
      </c>
      <c r="AM5" s="1511">
        <f t="shared" si="3"/>
        <v>5</v>
      </c>
      <c r="AN5" s="2652"/>
      <c r="AO5" s="1224" t="s">
        <v>985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42"/>
      <c r="C6" s="2293" t="s">
        <v>981</v>
      </c>
      <c r="D6" s="2294" t="s">
        <v>986</v>
      </c>
      <c r="E6" s="2295">
        <f t="shared" ref="E6:P6" si="4">E113/1000000</f>
        <v>16.871700614679298</v>
      </c>
      <c r="F6" s="2296">
        <f t="shared" si="4"/>
        <v>18.279542755440794</v>
      </c>
      <c r="G6" s="2296">
        <f t="shared" si="4"/>
        <v>18.98704138474179</v>
      </c>
      <c r="H6" s="2296">
        <f t="shared" si="4"/>
        <v>18.99546756125746</v>
      </c>
      <c r="I6" s="2296">
        <f t="shared" si="4"/>
        <v>19.244895800435312</v>
      </c>
      <c r="J6" s="2296">
        <f t="shared" si="4"/>
        <v>19.06708111876463</v>
      </c>
      <c r="K6" s="2296">
        <f t="shared" si="4"/>
        <v>19.890348870758753</v>
      </c>
      <c r="L6" s="2296">
        <f t="shared" si="4"/>
        <v>20.579216623195709</v>
      </c>
      <c r="M6" s="2296">
        <f t="shared" si="4"/>
        <v>20.309856452264086</v>
      </c>
      <c r="N6" s="2296">
        <f t="shared" si="4"/>
        <v>19.568045631728598</v>
      </c>
      <c r="O6" s="2296">
        <f t="shared" si="4"/>
        <v>19.091934861700739</v>
      </c>
      <c r="P6" s="2296">
        <f t="shared" si="4"/>
        <v>19.23065228306929</v>
      </c>
      <c r="Q6" s="2296">
        <f>Q113/1000000</f>
        <v>18.95219671039991</v>
      </c>
      <c r="R6" s="2296">
        <f t="shared" ref="R6:U6" si="5">R113/1000000</f>
        <v>18.628023397103508</v>
      </c>
      <c r="S6" s="2296">
        <f t="shared" si="5"/>
        <v>18.514817560954857</v>
      </c>
      <c r="T6" s="2296">
        <f t="shared" si="5"/>
        <v>18.922023413031791</v>
      </c>
      <c r="U6" s="2296">
        <f t="shared" si="5"/>
        <v>19.129467372280349</v>
      </c>
      <c r="V6" s="2296">
        <f>V112/1000000</f>
        <v>20.152740764843593</v>
      </c>
      <c r="W6" s="2296">
        <f t="shared" ref="W6:AM6" si="6">W112/1000000</f>
        <v>21.017296167355788</v>
      </c>
      <c r="X6" s="2296">
        <f t="shared" si="6"/>
        <v>21.293487172936075</v>
      </c>
      <c r="Y6" s="2296">
        <f t="shared" si="6"/>
        <v>19.496846463849547</v>
      </c>
      <c r="Z6" s="2296">
        <f t="shared" si="6"/>
        <v>20.692632373859809</v>
      </c>
      <c r="AA6" s="2296">
        <f t="shared" si="6"/>
        <v>20.64371019118845</v>
      </c>
      <c r="AB6" s="2296">
        <f t="shared" si="6"/>
        <v>20.579442014673301</v>
      </c>
      <c r="AC6" s="2296">
        <f t="shared" si="6"/>
        <v>21.050582276787249</v>
      </c>
      <c r="AD6" s="2296">
        <f t="shared" si="6"/>
        <v>21.002870437281825</v>
      </c>
      <c r="AE6" s="2296">
        <f t="shared" si="6"/>
        <v>21.504513081105216</v>
      </c>
      <c r="AF6" s="2296">
        <f t="shared" si="6"/>
        <v>21.736350644487324</v>
      </c>
      <c r="AG6" s="2296">
        <f t="shared" si="6"/>
        <v>22.060674192474892</v>
      </c>
      <c r="AH6" s="2296">
        <f t="shared" si="6"/>
        <v>22.179045224893976</v>
      </c>
      <c r="AI6" s="2296">
        <f t="shared" si="6"/>
        <v>22.193442770063378</v>
      </c>
      <c r="AJ6" s="2296">
        <f t="shared" si="6"/>
        <v>21.510928024265766</v>
      </c>
      <c r="AK6" s="2297">
        <f t="shared" si="6"/>
        <v>22.199445999999998</v>
      </c>
      <c r="AL6" s="2297">
        <f t="shared" si="6"/>
        <v>22.6495</v>
      </c>
      <c r="AM6" s="2297">
        <f t="shared" si="6"/>
        <v>23.093651000000001</v>
      </c>
      <c r="AN6" s="2653"/>
      <c r="AO6" s="1512" t="s">
        <v>987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843"/>
      <c r="C7" s="2298" t="s">
        <v>988</v>
      </c>
      <c r="D7" s="2299" t="s">
        <v>984</v>
      </c>
      <c r="E7" s="2292" t="s">
        <v>579</v>
      </c>
      <c r="F7" s="1226">
        <f t="shared" ref="F7:AM7" si="7">ROUND((F6-E6)/E6*100,1)</f>
        <v>8.3000000000000007</v>
      </c>
      <c r="G7" s="1226">
        <f t="shared" si="7"/>
        <v>3.9</v>
      </c>
      <c r="H7" s="1226">
        <f t="shared" si="7"/>
        <v>0</v>
      </c>
      <c r="I7" s="1226">
        <f t="shared" si="7"/>
        <v>1.3</v>
      </c>
      <c r="J7" s="1226">
        <f t="shared" si="7"/>
        <v>-0.9</v>
      </c>
      <c r="K7" s="1226">
        <f t="shared" si="7"/>
        <v>4.3</v>
      </c>
      <c r="L7" s="1226">
        <f t="shared" si="7"/>
        <v>3.5</v>
      </c>
      <c r="M7" s="1226">
        <f t="shared" si="7"/>
        <v>-1.3</v>
      </c>
      <c r="N7" s="1226">
        <f t="shared" si="7"/>
        <v>-3.7</v>
      </c>
      <c r="O7" s="1226">
        <f t="shared" si="7"/>
        <v>-2.4</v>
      </c>
      <c r="P7" s="1226">
        <f t="shared" si="7"/>
        <v>0.7</v>
      </c>
      <c r="Q7" s="1226">
        <f t="shared" si="7"/>
        <v>-1.4</v>
      </c>
      <c r="R7" s="1226">
        <f t="shared" si="7"/>
        <v>-1.7</v>
      </c>
      <c r="S7" s="1226">
        <f t="shared" si="7"/>
        <v>-0.6</v>
      </c>
      <c r="T7" s="1226">
        <f t="shared" si="7"/>
        <v>2.2000000000000002</v>
      </c>
      <c r="U7" s="1226">
        <f t="shared" si="7"/>
        <v>1.1000000000000001</v>
      </c>
      <c r="V7" s="1226">
        <f t="shared" si="7"/>
        <v>5.3</v>
      </c>
      <c r="W7" s="1226">
        <f t="shared" si="7"/>
        <v>4.3</v>
      </c>
      <c r="X7" s="1226">
        <f t="shared" si="7"/>
        <v>1.3</v>
      </c>
      <c r="Y7" s="1226">
        <f t="shared" si="7"/>
        <v>-8.4</v>
      </c>
      <c r="Z7" s="1226">
        <f t="shared" si="7"/>
        <v>6.1</v>
      </c>
      <c r="AA7" s="1226">
        <f t="shared" si="7"/>
        <v>-0.2</v>
      </c>
      <c r="AB7" s="1226">
        <f t="shared" si="7"/>
        <v>-0.3</v>
      </c>
      <c r="AC7" s="1226">
        <f t="shared" si="7"/>
        <v>2.2999999999999998</v>
      </c>
      <c r="AD7" s="1226">
        <f t="shared" si="7"/>
        <v>-0.2</v>
      </c>
      <c r="AE7" s="1226">
        <f t="shared" si="7"/>
        <v>2.4</v>
      </c>
      <c r="AF7" s="1226">
        <f t="shared" si="7"/>
        <v>1.1000000000000001</v>
      </c>
      <c r="AG7" s="1226">
        <f t="shared" si="7"/>
        <v>1.5</v>
      </c>
      <c r="AH7" s="1226">
        <f t="shared" si="7"/>
        <v>0.5</v>
      </c>
      <c r="AI7" s="1226">
        <f t="shared" si="7"/>
        <v>0.1</v>
      </c>
      <c r="AJ7" s="1226">
        <f t="shared" si="7"/>
        <v>-3.1</v>
      </c>
      <c r="AK7" s="1226">
        <f t="shared" si="7"/>
        <v>3.2</v>
      </c>
      <c r="AL7" s="1226">
        <f t="shared" si="7"/>
        <v>2</v>
      </c>
      <c r="AM7" s="1226">
        <f t="shared" si="7"/>
        <v>2</v>
      </c>
      <c r="AN7" s="1268"/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300" t="s">
        <v>332</v>
      </c>
      <c r="C8" s="2301" t="s">
        <v>666</v>
      </c>
      <c r="D8" s="2302" t="s">
        <v>997</v>
      </c>
      <c r="E8" s="2303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304">
        <v>114.3</v>
      </c>
      <c r="M8" s="2304">
        <v>123.3</v>
      </c>
      <c r="N8" s="2304">
        <v>116.4</v>
      </c>
      <c r="O8" s="2304">
        <v>114.2</v>
      </c>
      <c r="P8" s="2305">
        <v>117.7</v>
      </c>
      <c r="Q8" s="2305">
        <v>108.4</v>
      </c>
      <c r="R8" s="2305">
        <v>109.3</v>
      </c>
      <c r="S8" s="2008">
        <v>117.9</v>
      </c>
      <c r="T8" s="2008">
        <v>122.3</v>
      </c>
      <c r="U8" s="2008">
        <v>124.5</v>
      </c>
      <c r="V8" s="2008">
        <v>136.19999999999999</v>
      </c>
      <c r="W8" s="2008">
        <v>135</v>
      </c>
      <c r="X8" s="2008">
        <v>125.4</v>
      </c>
      <c r="Y8" s="2008">
        <v>102.3</v>
      </c>
      <c r="Z8" s="2008">
        <v>114.2</v>
      </c>
      <c r="AA8" s="2008">
        <v>120</v>
      </c>
      <c r="AB8" s="2010">
        <v>114.6</v>
      </c>
      <c r="AC8" s="2010">
        <v>112.4</v>
      </c>
      <c r="AD8" s="2008">
        <v>113.5</v>
      </c>
      <c r="AE8" s="2008">
        <v>112.1</v>
      </c>
      <c r="AF8" s="2008">
        <v>111.4</v>
      </c>
      <c r="AG8" s="2008">
        <v>114.2</v>
      </c>
      <c r="AH8" s="2008">
        <v>117.5</v>
      </c>
      <c r="AI8" s="2009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989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300" t="s">
        <v>990</v>
      </c>
      <c r="C9" s="2306"/>
      <c r="D9" s="2307" t="s">
        <v>577</v>
      </c>
      <c r="E9" s="2292" t="s">
        <v>579</v>
      </c>
      <c r="F9" s="1226">
        <f t="shared" ref="F9:AN9" si="8">ROUND((F8-E8)/E8*100,1)</f>
        <v>1.6</v>
      </c>
      <c r="G9" s="1226">
        <f t="shared" si="8"/>
        <v>0.6</v>
      </c>
      <c r="H9" s="1226">
        <f t="shared" si="8"/>
        <v>-7.6</v>
      </c>
      <c r="I9" s="1226">
        <f t="shared" si="8"/>
        <v>-5.6</v>
      </c>
      <c r="J9" s="1226">
        <f t="shared" si="8"/>
        <v>1.4</v>
      </c>
      <c r="K9" s="1226">
        <f t="shared" si="8"/>
        <v>-2.1</v>
      </c>
      <c r="L9" s="1226">
        <f t="shared" si="8"/>
        <v>5.9</v>
      </c>
      <c r="M9" s="1226">
        <f t="shared" si="8"/>
        <v>7.9</v>
      </c>
      <c r="N9" s="1226">
        <f t="shared" si="8"/>
        <v>-5.6</v>
      </c>
      <c r="O9" s="1226">
        <f t="shared" si="8"/>
        <v>-1.9</v>
      </c>
      <c r="P9" s="1226">
        <f t="shared" si="8"/>
        <v>3.1</v>
      </c>
      <c r="Q9" s="1226">
        <f t="shared" si="8"/>
        <v>-7.9</v>
      </c>
      <c r="R9" s="1226">
        <f t="shared" si="8"/>
        <v>0.8</v>
      </c>
      <c r="S9" s="1226">
        <f t="shared" si="8"/>
        <v>7.9</v>
      </c>
      <c r="T9" s="1226">
        <f t="shared" si="8"/>
        <v>3.7</v>
      </c>
      <c r="U9" s="1226">
        <f t="shared" si="8"/>
        <v>1.8</v>
      </c>
      <c r="V9" s="1226">
        <f t="shared" si="8"/>
        <v>9.4</v>
      </c>
      <c r="W9" s="1226">
        <f t="shared" si="8"/>
        <v>-0.9</v>
      </c>
      <c r="X9" s="1226">
        <f t="shared" si="8"/>
        <v>-7.1</v>
      </c>
      <c r="Y9" s="1226">
        <f t="shared" si="8"/>
        <v>-18.399999999999999</v>
      </c>
      <c r="Z9" s="1226">
        <f t="shared" si="8"/>
        <v>11.6</v>
      </c>
      <c r="AA9" s="1226">
        <f t="shared" si="8"/>
        <v>5.0999999999999996</v>
      </c>
      <c r="AB9" s="1226">
        <f t="shared" si="8"/>
        <v>-4.5</v>
      </c>
      <c r="AC9" s="1226">
        <f t="shared" si="8"/>
        <v>-1.9</v>
      </c>
      <c r="AD9" s="1226">
        <f t="shared" si="8"/>
        <v>1</v>
      </c>
      <c r="AE9" s="1226">
        <f t="shared" si="8"/>
        <v>-1.2</v>
      </c>
      <c r="AF9" s="1226">
        <f t="shared" si="8"/>
        <v>-0.6</v>
      </c>
      <c r="AG9" s="1226">
        <f t="shared" si="8"/>
        <v>2.5</v>
      </c>
      <c r="AH9" s="1226">
        <f t="shared" si="8"/>
        <v>2.9</v>
      </c>
      <c r="AI9" s="1226">
        <f t="shared" si="8"/>
        <v>-6.2</v>
      </c>
      <c r="AJ9" s="1826">
        <f t="shared" si="8"/>
        <v>-9.3000000000000007</v>
      </c>
      <c r="AK9" s="1826">
        <f t="shared" si="8"/>
        <v>2</v>
      </c>
      <c r="AL9" s="1826">
        <f t="shared" si="8"/>
        <v>0.1</v>
      </c>
      <c r="AM9" s="1826">
        <f t="shared" si="8"/>
        <v>-4.0999999999999996</v>
      </c>
      <c r="AN9" s="2654">
        <f t="shared" si="8"/>
        <v>-1.3</v>
      </c>
      <c r="AO9" s="1512" t="s">
        <v>991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300"/>
      <c r="C10" s="2301" t="s">
        <v>992</v>
      </c>
      <c r="D10" s="2302" t="s">
        <v>997</v>
      </c>
      <c r="E10" s="2303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304">
        <v>83.5</v>
      </c>
      <c r="M10" s="2304">
        <v>83.6</v>
      </c>
      <c r="N10" s="2304">
        <v>91.1</v>
      </c>
      <c r="O10" s="2304">
        <v>85.4</v>
      </c>
      <c r="P10" s="2304">
        <v>82.9</v>
      </c>
      <c r="Q10" s="2304">
        <v>85.9</v>
      </c>
      <c r="R10" s="2305">
        <v>78.900000000000006</v>
      </c>
      <c r="S10" s="2008">
        <v>78</v>
      </c>
      <c r="T10" s="2008">
        <v>75.7</v>
      </c>
      <c r="U10" s="2008">
        <v>79.400000000000006</v>
      </c>
      <c r="V10" s="2008">
        <v>80.5</v>
      </c>
      <c r="W10" s="2008">
        <v>83.8</v>
      </c>
      <c r="X10" s="2008">
        <v>85.2</v>
      </c>
      <c r="Y10" s="2008">
        <v>78.099999999999994</v>
      </c>
      <c r="Z10" s="2008">
        <v>74.599999999999994</v>
      </c>
      <c r="AA10" s="2008">
        <v>82.1</v>
      </c>
      <c r="AB10" s="2008">
        <v>87.6</v>
      </c>
      <c r="AC10" s="2008">
        <v>88.3</v>
      </c>
      <c r="AD10" s="2008">
        <v>90.7</v>
      </c>
      <c r="AE10" s="2010">
        <v>91.8</v>
      </c>
      <c r="AF10" s="2010">
        <v>96.2</v>
      </c>
      <c r="AG10" s="2010">
        <v>96.2</v>
      </c>
      <c r="AH10" s="2008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300"/>
      <c r="C11" s="2306"/>
      <c r="D11" s="2307" t="s">
        <v>577</v>
      </c>
      <c r="E11" s="2292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>ROUND((Y10-X10)/X10*100,1)</f>
        <v>-8.3000000000000007</v>
      </c>
      <c r="Z11" s="1226">
        <f>ROUND((Z10-Y10)/Y10*100,1)</f>
        <v>-4.5</v>
      </c>
      <c r="AA11" s="1226">
        <f>ROUND((AA10-Z10)/Z10*100,1)</f>
        <v>10.1</v>
      </c>
      <c r="AB11" s="1226">
        <f>ROUND((AB10-AA10)/AA10*100,1)</f>
        <v>6.7</v>
      </c>
      <c r="AC11" s="1226">
        <f t="shared" ref="AC11:AN11" si="9">ROUND((AC10-AB10)/AB10*100,1)</f>
        <v>0.8</v>
      </c>
      <c r="AD11" s="1226">
        <f t="shared" si="9"/>
        <v>2.7</v>
      </c>
      <c r="AE11" s="1226">
        <f t="shared" si="9"/>
        <v>1.2</v>
      </c>
      <c r="AF11" s="1226">
        <f t="shared" si="9"/>
        <v>4.8</v>
      </c>
      <c r="AG11" s="1226">
        <f t="shared" si="9"/>
        <v>0</v>
      </c>
      <c r="AH11" s="1226">
        <f t="shared" si="9"/>
        <v>3.8</v>
      </c>
      <c r="AI11" s="1226">
        <f t="shared" si="9"/>
        <v>1.4</v>
      </c>
      <c r="AJ11" s="1235">
        <f t="shared" si="9"/>
        <v>-1.3</v>
      </c>
      <c r="AK11" s="1235">
        <f t="shared" si="9"/>
        <v>-2</v>
      </c>
      <c r="AL11" s="1235">
        <f t="shared" si="9"/>
        <v>-0.2</v>
      </c>
      <c r="AM11" s="1235">
        <f t="shared" si="9"/>
        <v>3</v>
      </c>
      <c r="AN11" s="1235">
        <f t="shared" si="9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300" t="s">
        <v>993</v>
      </c>
      <c r="C12" s="2301" t="s">
        <v>994</v>
      </c>
      <c r="D12" s="2302" t="s">
        <v>576</v>
      </c>
      <c r="E12" s="2308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304">
        <v>14.580280400000001</v>
      </c>
      <c r="M12" s="2304">
        <v>15.19490991</v>
      </c>
      <c r="N12" s="2304">
        <v>14.39439383</v>
      </c>
      <c r="O12" s="2304">
        <v>13.57866493</v>
      </c>
      <c r="P12" s="2304">
        <v>14.06998963</v>
      </c>
      <c r="Q12" s="2305">
        <v>13.121288460000001</v>
      </c>
      <c r="R12" s="2305">
        <v>12.45880403</v>
      </c>
      <c r="S12" s="2008">
        <v>12.34536486</v>
      </c>
      <c r="T12" s="2008">
        <v>12.945203470000001</v>
      </c>
      <c r="U12" s="2008">
        <v>13.477827189999999</v>
      </c>
      <c r="V12" s="2008">
        <v>14.45498136</v>
      </c>
      <c r="W12" s="2008">
        <v>15.78463943</v>
      </c>
      <c r="X12" s="2008">
        <v>16.51279173</v>
      </c>
      <c r="Y12" s="2008">
        <v>13.423027800000002</v>
      </c>
      <c r="Z12" s="2008">
        <v>14.183783480000001</v>
      </c>
      <c r="AA12" s="2008">
        <v>14.357443179999999</v>
      </c>
      <c r="AB12" s="2008">
        <v>14.347022390000001</v>
      </c>
      <c r="AC12" s="2008">
        <v>14.02686606</v>
      </c>
      <c r="AD12" s="2008">
        <v>14.88835591</v>
      </c>
      <c r="AE12" s="2008">
        <v>15.44567243</v>
      </c>
      <c r="AF12" s="2008">
        <v>15.10535</v>
      </c>
      <c r="AG12" s="2010">
        <v>15.665881000000001</v>
      </c>
      <c r="AH12" s="2010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 t="s">
        <v>568</v>
      </c>
      <c r="AN12" s="1522" t="s">
        <v>568</v>
      </c>
      <c r="AO12" s="1267" t="s">
        <v>1248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9"/>
      <c r="C13" s="2306"/>
      <c r="D13" s="2310" t="s">
        <v>577</v>
      </c>
      <c r="E13" s="2292" t="s">
        <v>579</v>
      </c>
      <c r="F13" s="2311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L13" si="10">ROUND((AD12-AC12)/AC12*100,1)</f>
        <v>6.1</v>
      </c>
      <c r="AE13" s="1226">
        <f t="shared" si="10"/>
        <v>3.7</v>
      </c>
      <c r="AF13" s="1226">
        <f t="shared" si="10"/>
        <v>-2.2000000000000002</v>
      </c>
      <c r="AG13" s="1226">
        <f t="shared" si="10"/>
        <v>3.7</v>
      </c>
      <c r="AH13" s="1226">
        <f t="shared" si="10"/>
        <v>5.4</v>
      </c>
      <c r="AI13" s="1226">
        <f t="shared" si="10"/>
        <v>-1.7</v>
      </c>
      <c r="AJ13" s="1226">
        <f t="shared" si="10"/>
        <v>0.2</v>
      </c>
      <c r="AK13" s="1511">
        <f t="shared" si="10"/>
        <v>1.5</v>
      </c>
      <c r="AL13" s="1511">
        <f t="shared" si="10"/>
        <v>11.1</v>
      </c>
      <c r="AM13" s="1522" t="s">
        <v>568</v>
      </c>
      <c r="AN13" s="2655" t="s">
        <v>568</v>
      </c>
      <c r="AO13" s="1264" t="s">
        <v>1249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300" t="s">
        <v>995</v>
      </c>
      <c r="C14" s="2312" t="s">
        <v>996</v>
      </c>
      <c r="D14" s="2302" t="s">
        <v>997</v>
      </c>
      <c r="E14" s="2313" t="s">
        <v>998</v>
      </c>
      <c r="F14" s="2314" t="s">
        <v>999</v>
      </c>
      <c r="G14" s="2314" t="s">
        <v>1000</v>
      </c>
      <c r="H14" s="2314" t="s">
        <v>1001</v>
      </c>
      <c r="I14" s="2314" t="s">
        <v>1002</v>
      </c>
      <c r="J14" s="2314" t="s">
        <v>909</v>
      </c>
      <c r="K14" s="2314" t="s">
        <v>911</v>
      </c>
      <c r="L14" s="2315" t="s">
        <v>845</v>
      </c>
      <c r="M14" s="2315" t="s">
        <v>847</v>
      </c>
      <c r="N14" s="2315" t="s">
        <v>1003</v>
      </c>
      <c r="O14" s="2315" t="s">
        <v>1004</v>
      </c>
      <c r="P14" s="2315" t="s">
        <v>845</v>
      </c>
      <c r="Q14" s="2315" t="s">
        <v>910</v>
      </c>
      <c r="R14" s="2316" t="s">
        <v>1005</v>
      </c>
      <c r="S14" s="2316" t="s">
        <v>907</v>
      </c>
      <c r="T14" s="2316" t="s">
        <v>908</v>
      </c>
      <c r="U14" s="2316" t="s">
        <v>1006</v>
      </c>
      <c r="V14" s="2316" t="s">
        <v>1006</v>
      </c>
      <c r="W14" s="2316" t="s">
        <v>1007</v>
      </c>
      <c r="X14" s="2316" t="s">
        <v>1008</v>
      </c>
      <c r="Y14" s="2316" t="s">
        <v>907</v>
      </c>
      <c r="Z14" s="2316" t="s">
        <v>1009</v>
      </c>
      <c r="AA14" s="2316" t="s">
        <v>1010</v>
      </c>
      <c r="AB14" s="2316" t="s">
        <v>1011</v>
      </c>
      <c r="AC14" s="2316" t="s">
        <v>1012</v>
      </c>
      <c r="AD14" s="2316" t="s">
        <v>1013</v>
      </c>
      <c r="AE14" s="2316" t="s">
        <v>912</v>
      </c>
      <c r="AF14" s="2316" t="s">
        <v>914</v>
      </c>
      <c r="AG14" s="2316" t="s">
        <v>913</v>
      </c>
      <c r="AH14" s="1320" t="s">
        <v>844</v>
      </c>
      <c r="AI14" s="1320" t="s">
        <v>846</v>
      </c>
      <c r="AJ14" s="1242" t="s">
        <v>848</v>
      </c>
      <c r="AK14" s="1321" t="s">
        <v>846</v>
      </c>
      <c r="AL14" s="1321" t="s">
        <v>1212</v>
      </c>
      <c r="AM14" s="1321" t="s">
        <v>1250</v>
      </c>
      <c r="AN14" s="1242" t="s">
        <v>1467</v>
      </c>
      <c r="AO14" s="1518" t="s">
        <v>1014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300"/>
      <c r="C15" s="2317" t="s">
        <v>1015</v>
      </c>
      <c r="D15" s="2310" t="s">
        <v>577</v>
      </c>
      <c r="E15" s="2292" t="s">
        <v>579</v>
      </c>
      <c r="F15" s="1252">
        <f>ROUND((F14-E14)/E14*100,1)</f>
        <v>3.3</v>
      </c>
      <c r="G15" s="1252">
        <f>ROUND((G14-F14)/F14*100,1)</f>
        <v>3.1</v>
      </c>
      <c r="H15" s="1252">
        <f t="shared" ref="H15:AN15" si="11">ROUND((H14-G14)/G14*100,1)</f>
        <v>1.8</v>
      </c>
      <c r="I15" s="1252">
        <f t="shared" si="11"/>
        <v>1.2</v>
      </c>
      <c r="J15" s="1252">
        <f t="shared" si="11"/>
        <v>0.7</v>
      </c>
      <c r="K15" s="1252">
        <f t="shared" si="11"/>
        <v>-0.3</v>
      </c>
      <c r="L15" s="1252">
        <f t="shared" si="11"/>
        <v>2.2000000000000002</v>
      </c>
      <c r="M15" s="1252">
        <f t="shared" si="11"/>
        <v>1.6</v>
      </c>
      <c r="N15" s="1252">
        <f t="shared" si="11"/>
        <v>0.9</v>
      </c>
      <c r="O15" s="1252">
        <f t="shared" si="11"/>
        <v>-0.8</v>
      </c>
      <c r="P15" s="1252">
        <f t="shared" si="11"/>
        <v>-1.7</v>
      </c>
      <c r="Q15" s="1252">
        <f t="shared" si="11"/>
        <v>-1.6</v>
      </c>
      <c r="R15" s="1252">
        <f t="shared" si="11"/>
        <v>-2.2999999999999998</v>
      </c>
      <c r="S15" s="1252">
        <f t="shared" si="11"/>
        <v>-0.4</v>
      </c>
      <c r="T15" s="1252">
        <f t="shared" si="11"/>
        <v>0.5</v>
      </c>
      <c r="U15" s="1252">
        <f t="shared" si="11"/>
        <v>-0.3</v>
      </c>
      <c r="V15" s="1252">
        <f t="shared" si="11"/>
        <v>0</v>
      </c>
      <c r="W15" s="1252">
        <f t="shared" si="11"/>
        <v>-0.1</v>
      </c>
      <c r="X15" s="1252">
        <f t="shared" si="11"/>
        <v>1.1000000000000001</v>
      </c>
      <c r="Y15" s="1252">
        <f t="shared" si="11"/>
        <v>-1.1000000000000001</v>
      </c>
      <c r="Z15" s="1252">
        <f t="shared" si="11"/>
        <v>-0.3</v>
      </c>
      <c r="AA15" s="1252">
        <f t="shared" si="11"/>
        <v>-0.2</v>
      </c>
      <c r="AB15" s="1252">
        <f t="shared" si="11"/>
        <v>-0.1</v>
      </c>
      <c r="AC15" s="1252">
        <f t="shared" si="11"/>
        <v>0.2</v>
      </c>
      <c r="AD15" s="1252">
        <f t="shared" si="11"/>
        <v>2.4</v>
      </c>
      <c r="AE15" s="1252">
        <f t="shared" si="11"/>
        <v>0.9</v>
      </c>
      <c r="AF15" s="1252">
        <f t="shared" si="11"/>
        <v>0.2</v>
      </c>
      <c r="AG15" s="1252">
        <f t="shared" si="11"/>
        <v>0.2</v>
      </c>
      <c r="AH15" s="1252">
        <f t="shared" si="11"/>
        <v>0.7</v>
      </c>
      <c r="AI15" s="1252">
        <f t="shared" si="11"/>
        <v>0.6</v>
      </c>
      <c r="AJ15" s="1243">
        <f t="shared" si="11"/>
        <v>0.7</v>
      </c>
      <c r="AK15" s="1243">
        <f t="shared" si="11"/>
        <v>-0.7</v>
      </c>
      <c r="AL15" s="1243">
        <f t="shared" si="11"/>
        <v>2</v>
      </c>
      <c r="AM15" s="1243">
        <f t="shared" si="11"/>
        <v>3.4</v>
      </c>
      <c r="AN15" s="1243">
        <f t="shared" si="11"/>
        <v>2.9</v>
      </c>
      <c r="AO15" s="1525" t="s">
        <v>1016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300" t="s">
        <v>1017</v>
      </c>
      <c r="C16" s="2312" t="s">
        <v>578</v>
      </c>
      <c r="D16" s="2302" t="s">
        <v>784</v>
      </c>
      <c r="E16" s="2318">
        <f t="shared" ref="E16:AN17" si="12">E78</f>
        <v>103.041666666667</v>
      </c>
      <c r="F16" s="2314">
        <f t="shared" si="12"/>
        <v>104.583333333333</v>
      </c>
      <c r="G16" s="2314">
        <f t="shared" si="12"/>
        <v>105.666666666667</v>
      </c>
      <c r="H16" s="2314">
        <f t="shared" si="12"/>
        <v>104.741666666667</v>
      </c>
      <c r="I16" s="2314">
        <f t="shared" si="12"/>
        <v>103.091666666667</v>
      </c>
      <c r="J16" s="2314">
        <f t="shared" si="12"/>
        <v>101.4</v>
      </c>
      <c r="K16" s="2314">
        <f t="shared" si="12"/>
        <v>100.541666666667</v>
      </c>
      <c r="L16" s="2314">
        <f t="shared" si="12"/>
        <v>98.85</v>
      </c>
      <c r="M16" s="2314">
        <f t="shared" si="12"/>
        <v>99.525000000000006</v>
      </c>
      <c r="N16" s="2314">
        <f t="shared" si="12"/>
        <v>97.974999999999994</v>
      </c>
      <c r="O16" s="2314">
        <f t="shared" si="12"/>
        <v>96.625</v>
      </c>
      <c r="P16" s="2314">
        <f t="shared" si="12"/>
        <v>96.633333333333297</v>
      </c>
      <c r="Q16" s="2314">
        <f t="shared" si="12"/>
        <v>94.391666666666694</v>
      </c>
      <c r="R16" s="2314">
        <f t="shared" si="12"/>
        <v>92.4583333333333</v>
      </c>
      <c r="S16" s="2314">
        <f t="shared" si="12"/>
        <v>91.641666666666694</v>
      </c>
      <c r="T16" s="2314">
        <f t="shared" si="12"/>
        <v>92.841666666666697</v>
      </c>
      <c r="U16" s="2314">
        <f t="shared" si="12"/>
        <v>94.341666666666697</v>
      </c>
      <c r="V16" s="2314">
        <f t="shared" si="12"/>
        <v>96.433333333333294</v>
      </c>
      <c r="W16" s="2314">
        <f t="shared" si="12"/>
        <v>98.108333333333306</v>
      </c>
      <c r="X16" s="2314">
        <f t="shared" si="12"/>
        <v>102.60833333333299</v>
      </c>
      <c r="Y16" s="2314">
        <f t="shared" si="12"/>
        <v>97.2083333333333</v>
      </c>
      <c r="Z16" s="2314">
        <f t="shared" si="12"/>
        <v>97.108333333333306</v>
      </c>
      <c r="AA16" s="2314">
        <f t="shared" si="12"/>
        <v>98.5</v>
      </c>
      <c r="AB16" s="2314">
        <f t="shared" si="12"/>
        <v>97.65</v>
      </c>
      <c r="AC16" s="2314">
        <f t="shared" si="12"/>
        <v>98.866666666666703</v>
      </c>
      <c r="AD16" s="2314">
        <f t="shared" si="12"/>
        <v>102.05</v>
      </c>
      <c r="AE16" s="2314">
        <f t="shared" si="12"/>
        <v>99.7083333333333</v>
      </c>
      <c r="AF16" s="2314">
        <f t="shared" si="12"/>
        <v>96.2</v>
      </c>
      <c r="AG16" s="2314">
        <f t="shared" si="12"/>
        <v>98.424999999999997</v>
      </c>
      <c r="AH16" s="2314">
        <f t="shared" si="12"/>
        <v>100.97499999999999</v>
      </c>
      <c r="AI16" s="2319">
        <f t="shared" si="12"/>
        <v>101.166666666667</v>
      </c>
      <c r="AJ16" s="1314">
        <f t="shared" si="12"/>
        <v>100</v>
      </c>
      <c r="AK16" s="1517">
        <f t="shared" si="12"/>
        <v>104.60833333333299</v>
      </c>
      <c r="AL16" s="1517">
        <f t="shared" si="12"/>
        <v>114.875</v>
      </c>
      <c r="AM16" s="1517">
        <f t="shared" si="12"/>
        <v>119.85833333333299</v>
      </c>
      <c r="AN16" s="1517">
        <f t="shared" si="12"/>
        <v>122.625</v>
      </c>
      <c r="AO16" s="1518" t="s">
        <v>1018</v>
      </c>
      <c r="AP16" s="1209"/>
      <c r="AU16" s="1868" t="s">
        <v>507</v>
      </c>
      <c r="AV16" s="1869">
        <f>SUM(AV4:AV15)</f>
        <v>3358557</v>
      </c>
      <c r="AW16" s="1869">
        <f>SUM(AW4:AW15)</f>
        <v>127169</v>
      </c>
      <c r="AX16" s="1869">
        <f>SUM(AX4:AX15)</f>
        <v>3362480</v>
      </c>
      <c r="AY16" s="1869">
        <f>SUM(AY4:AY15)</f>
        <v>122445</v>
      </c>
    </row>
    <row r="17" spans="1:66">
      <c r="A17" s="1209"/>
      <c r="B17" s="2309"/>
      <c r="C17" s="2320" t="s">
        <v>1019</v>
      </c>
      <c r="D17" s="2310" t="s">
        <v>577</v>
      </c>
      <c r="E17" s="2321" t="str">
        <f t="shared" si="12"/>
        <v>－</v>
      </c>
      <c r="F17" s="2322">
        <f t="shared" si="12"/>
        <v>1.5</v>
      </c>
      <c r="G17" s="2322">
        <f t="shared" si="12"/>
        <v>1</v>
      </c>
      <c r="H17" s="2322">
        <f t="shared" si="12"/>
        <v>-0.9</v>
      </c>
      <c r="I17" s="2322">
        <f t="shared" si="12"/>
        <v>-1.6</v>
      </c>
      <c r="J17" s="2322">
        <f t="shared" si="12"/>
        <v>-1.6</v>
      </c>
      <c r="K17" s="2322">
        <f t="shared" si="12"/>
        <v>-0.8</v>
      </c>
      <c r="L17" s="2322">
        <f t="shared" si="12"/>
        <v>-1.7</v>
      </c>
      <c r="M17" s="2322">
        <f t="shared" si="12"/>
        <v>0.7</v>
      </c>
      <c r="N17" s="2322">
        <f t="shared" si="12"/>
        <v>-1.6</v>
      </c>
      <c r="O17" s="2322">
        <f t="shared" si="12"/>
        <v>-1.4</v>
      </c>
      <c r="P17" s="2322">
        <f t="shared" si="12"/>
        <v>0</v>
      </c>
      <c r="Q17" s="2322">
        <f t="shared" si="12"/>
        <v>-2.2999999999999998</v>
      </c>
      <c r="R17" s="2322">
        <f t="shared" si="12"/>
        <v>-2</v>
      </c>
      <c r="S17" s="2322">
        <f t="shared" si="12"/>
        <v>-0.9</v>
      </c>
      <c r="T17" s="2322">
        <f t="shared" si="12"/>
        <v>1.3</v>
      </c>
      <c r="U17" s="2322">
        <f t="shared" si="12"/>
        <v>1.6</v>
      </c>
      <c r="V17" s="2322">
        <f t="shared" si="12"/>
        <v>2.2000000000000002</v>
      </c>
      <c r="W17" s="2322">
        <f t="shared" si="12"/>
        <v>1.7</v>
      </c>
      <c r="X17" s="2322">
        <f t="shared" si="12"/>
        <v>4.5999999999999996</v>
      </c>
      <c r="Y17" s="2322">
        <f t="shared" si="12"/>
        <v>-5.3</v>
      </c>
      <c r="Z17" s="2322">
        <f t="shared" si="12"/>
        <v>-0.1</v>
      </c>
      <c r="AA17" s="2322">
        <f t="shared" si="12"/>
        <v>1.4</v>
      </c>
      <c r="AB17" s="2322">
        <f t="shared" si="12"/>
        <v>-0.9</v>
      </c>
      <c r="AC17" s="2322">
        <f t="shared" si="12"/>
        <v>1.2</v>
      </c>
      <c r="AD17" s="2322">
        <f t="shared" si="12"/>
        <v>3.2</v>
      </c>
      <c r="AE17" s="2322">
        <f t="shared" si="12"/>
        <v>-2.2999999999999998</v>
      </c>
      <c r="AF17" s="2322">
        <f t="shared" si="12"/>
        <v>-3.5</v>
      </c>
      <c r="AG17" s="2322">
        <f t="shared" si="12"/>
        <v>2.2999999999999998</v>
      </c>
      <c r="AH17" s="2322">
        <f t="shared" si="12"/>
        <v>2.6</v>
      </c>
      <c r="AI17" s="897">
        <f t="shared" si="12"/>
        <v>0.2</v>
      </c>
      <c r="AJ17" s="1517">
        <f t="shared" si="12"/>
        <v>-1.2</v>
      </c>
      <c r="AK17" s="1517">
        <f t="shared" si="12"/>
        <v>4.5999999999999996</v>
      </c>
      <c r="AL17" s="1517">
        <f t="shared" si="12"/>
        <v>9.8000000000000007</v>
      </c>
      <c r="AM17" s="1517">
        <f t="shared" si="12"/>
        <v>4.3</v>
      </c>
      <c r="AN17" s="1517">
        <f t="shared" si="12"/>
        <v>2.2999999999999998</v>
      </c>
      <c r="AO17" s="1525" t="s">
        <v>1016</v>
      </c>
      <c r="AP17" s="1209"/>
      <c r="AU17" s="883" t="s">
        <v>1254</v>
      </c>
    </row>
    <row r="18" spans="1:66">
      <c r="A18" s="1209"/>
      <c r="B18" s="2323"/>
      <c r="C18" s="2324" t="s">
        <v>1020</v>
      </c>
      <c r="D18" s="2302" t="s">
        <v>997</v>
      </c>
      <c r="E18" s="2325">
        <f>E119</f>
        <v>92.2</v>
      </c>
      <c r="F18" s="2326">
        <f t="shared" ref="F18:AM18" si="13">F119</f>
        <v>96.5</v>
      </c>
      <c r="G18" s="2326">
        <f t="shared" si="13"/>
        <v>99.7</v>
      </c>
      <c r="H18" s="2326">
        <f t="shared" si="13"/>
        <v>101.6</v>
      </c>
      <c r="I18" s="2326">
        <f t="shared" si="13"/>
        <v>102.2</v>
      </c>
      <c r="J18" s="2326">
        <f t="shared" si="13"/>
        <v>104</v>
      </c>
      <c r="K18" s="2326">
        <f t="shared" si="13"/>
        <v>105.9</v>
      </c>
      <c r="L18" s="2326">
        <f t="shared" si="13"/>
        <v>107.6</v>
      </c>
      <c r="M18" s="2326">
        <f t="shared" si="13"/>
        <v>109.6</v>
      </c>
      <c r="N18" s="2326">
        <f t="shared" si="13"/>
        <v>108.2</v>
      </c>
      <c r="O18" s="2326">
        <f t="shared" si="13"/>
        <v>106.7</v>
      </c>
      <c r="P18" s="2326">
        <f t="shared" si="13"/>
        <v>106.4</v>
      </c>
      <c r="Q18" s="2326">
        <f t="shared" si="13"/>
        <v>105.4</v>
      </c>
      <c r="R18" s="2326">
        <f t="shared" si="13"/>
        <v>102.4</v>
      </c>
      <c r="S18" s="2326">
        <f t="shared" si="13"/>
        <v>102.3</v>
      </c>
      <c r="T18" s="2326">
        <f t="shared" si="13"/>
        <v>101.8</v>
      </c>
      <c r="U18" s="2326">
        <f t="shared" si="13"/>
        <v>102.9</v>
      </c>
      <c r="V18" s="2326">
        <f t="shared" si="13"/>
        <v>103.9</v>
      </c>
      <c r="W18" s="2326">
        <f t="shared" si="13"/>
        <v>103</v>
      </c>
      <c r="X18" s="2326">
        <f t="shared" si="13"/>
        <v>102.5</v>
      </c>
      <c r="Y18" s="2326">
        <f t="shared" si="13"/>
        <v>97.6</v>
      </c>
      <c r="Z18" s="2326">
        <f t="shared" si="13"/>
        <v>98.6</v>
      </c>
      <c r="AA18" s="2326">
        <f t="shared" si="13"/>
        <v>98.9</v>
      </c>
      <c r="AB18" s="2326">
        <f t="shared" si="13"/>
        <v>97.9</v>
      </c>
      <c r="AC18" s="2326">
        <f t="shared" si="13"/>
        <v>97.9</v>
      </c>
      <c r="AD18" s="2326">
        <f t="shared" si="13"/>
        <v>98.9</v>
      </c>
      <c r="AE18" s="2326">
        <f t="shared" si="13"/>
        <v>99</v>
      </c>
      <c r="AF18" s="2326">
        <f t="shared" si="13"/>
        <v>100.1</v>
      </c>
      <c r="AG18" s="2326">
        <f t="shared" si="13"/>
        <v>99.7</v>
      </c>
      <c r="AH18" s="2326">
        <f t="shared" si="13"/>
        <v>104.3</v>
      </c>
      <c r="AI18" s="2326">
        <f t="shared" si="13"/>
        <v>105.4</v>
      </c>
      <c r="AJ18" s="2326">
        <f t="shared" si="13"/>
        <v>100</v>
      </c>
      <c r="AK18" s="2326">
        <f t="shared" si="13"/>
        <v>102.5</v>
      </c>
      <c r="AL18" s="2326">
        <f t="shared" si="13"/>
        <v>102.1</v>
      </c>
      <c r="AM18" s="2326">
        <f t="shared" si="13"/>
        <v>103.8</v>
      </c>
      <c r="AN18" s="2326"/>
      <c r="AO18" s="1523" t="s">
        <v>1021</v>
      </c>
      <c r="AP18" s="1250"/>
      <c r="AU18" s="2327" t="s">
        <v>720</v>
      </c>
      <c r="AV18" s="1868"/>
      <c r="AW18" s="1868"/>
      <c r="AX18" s="1869">
        <f>SUM(AV7:AV15)+SUM(AX4:AX6)</f>
        <v>3405171</v>
      </c>
      <c r="AY18" s="1869">
        <f>SUM(AW7:AW15)+SUM(AY4:AY6)</f>
        <v>123090</v>
      </c>
    </row>
    <row r="19" spans="1:66">
      <c r="A19" s="1209"/>
      <c r="B19" s="2323"/>
      <c r="C19" s="2306" t="s">
        <v>1022</v>
      </c>
      <c r="D19" s="2310" t="s">
        <v>577</v>
      </c>
      <c r="E19" s="2328" t="s">
        <v>579</v>
      </c>
      <c r="F19" s="1458">
        <f>ROUND((F18-E18)/E18*100,1)</f>
        <v>4.7</v>
      </c>
      <c r="G19" s="1458">
        <f>ROUND((G18-F18)/F18*100,1)</f>
        <v>3.3</v>
      </c>
      <c r="H19" s="1458">
        <f t="shared" ref="H19:AM19" si="14">ROUND((H18-G18)/G18*100,1)</f>
        <v>1.9</v>
      </c>
      <c r="I19" s="1458">
        <f t="shared" si="14"/>
        <v>0.6</v>
      </c>
      <c r="J19" s="1458">
        <f t="shared" si="14"/>
        <v>1.8</v>
      </c>
      <c r="K19" s="1458">
        <f t="shared" si="14"/>
        <v>1.8</v>
      </c>
      <c r="L19" s="1458">
        <f t="shared" si="14"/>
        <v>1.6</v>
      </c>
      <c r="M19" s="1458">
        <f t="shared" si="14"/>
        <v>1.9</v>
      </c>
      <c r="N19" s="1458">
        <f t="shared" si="14"/>
        <v>-1.3</v>
      </c>
      <c r="O19" s="1458">
        <f t="shared" si="14"/>
        <v>-1.4</v>
      </c>
      <c r="P19" s="1458">
        <f t="shared" si="14"/>
        <v>-0.3</v>
      </c>
      <c r="Q19" s="1458">
        <f t="shared" si="14"/>
        <v>-0.9</v>
      </c>
      <c r="R19" s="1458">
        <f t="shared" si="14"/>
        <v>-2.8</v>
      </c>
      <c r="S19" s="1458">
        <f t="shared" si="14"/>
        <v>-0.1</v>
      </c>
      <c r="T19" s="1458">
        <f t="shared" si="14"/>
        <v>-0.5</v>
      </c>
      <c r="U19" s="1458">
        <f t="shared" si="14"/>
        <v>1.1000000000000001</v>
      </c>
      <c r="V19" s="1458">
        <f t="shared" si="14"/>
        <v>1</v>
      </c>
      <c r="W19" s="1458">
        <f t="shared" si="14"/>
        <v>-0.9</v>
      </c>
      <c r="X19" s="1458">
        <f t="shared" si="14"/>
        <v>-0.5</v>
      </c>
      <c r="Y19" s="1458">
        <f t="shared" si="14"/>
        <v>-4.8</v>
      </c>
      <c r="Z19" s="1458">
        <f t="shared" si="14"/>
        <v>1</v>
      </c>
      <c r="AA19" s="2329">
        <f t="shared" si="14"/>
        <v>0.3</v>
      </c>
      <c r="AB19" s="2329">
        <f t="shared" si="14"/>
        <v>-1</v>
      </c>
      <c r="AC19" s="2329">
        <f t="shared" si="14"/>
        <v>0</v>
      </c>
      <c r="AD19" s="2329">
        <f t="shared" si="14"/>
        <v>1</v>
      </c>
      <c r="AE19" s="2329">
        <f t="shared" si="14"/>
        <v>0.1</v>
      </c>
      <c r="AF19" s="2329">
        <f t="shared" si="14"/>
        <v>1.1000000000000001</v>
      </c>
      <c r="AG19" s="2329">
        <f t="shared" si="14"/>
        <v>-0.4</v>
      </c>
      <c r="AH19" s="2329">
        <f t="shared" si="14"/>
        <v>4.5999999999999996</v>
      </c>
      <c r="AI19" s="2329">
        <f t="shared" si="14"/>
        <v>1.1000000000000001</v>
      </c>
      <c r="AJ19" s="2329">
        <f t="shared" si="14"/>
        <v>-5.0999999999999996</v>
      </c>
      <c r="AK19" s="2330">
        <f t="shared" si="14"/>
        <v>2.5</v>
      </c>
      <c r="AL19" s="2330">
        <f t="shared" si="14"/>
        <v>-0.4</v>
      </c>
      <c r="AM19" s="2330">
        <f t="shared" si="14"/>
        <v>1.7</v>
      </c>
      <c r="AN19" s="2656"/>
      <c r="AO19" s="1527" t="s">
        <v>97</v>
      </c>
      <c r="AP19" s="1212"/>
    </row>
    <row r="20" spans="1:66">
      <c r="A20" s="1209"/>
      <c r="B20" s="2323" t="s">
        <v>1023</v>
      </c>
      <c r="C20" s="2331" t="s">
        <v>1020</v>
      </c>
      <c r="D20" s="2332" t="s">
        <v>997</v>
      </c>
      <c r="E20" s="2325">
        <f>E124</f>
        <v>106</v>
      </c>
      <c r="F20" s="2326">
        <f t="shared" ref="F20:AM20" si="15">F124</f>
        <v>107.6</v>
      </c>
      <c r="G20" s="2326">
        <f t="shared" si="15"/>
        <v>107.6</v>
      </c>
      <c r="H20" s="2326">
        <f t="shared" si="15"/>
        <v>107.9</v>
      </c>
      <c r="I20" s="2326">
        <f t="shared" si="15"/>
        <v>107.2</v>
      </c>
      <c r="J20" s="2326">
        <f t="shared" si="15"/>
        <v>108.7</v>
      </c>
      <c r="K20" s="2326">
        <f t="shared" si="15"/>
        <v>110.9</v>
      </c>
      <c r="L20" s="2326">
        <f t="shared" si="15"/>
        <v>112.8</v>
      </c>
      <c r="M20" s="2326">
        <f t="shared" si="15"/>
        <v>113</v>
      </c>
      <c r="N20" s="2326">
        <f t="shared" si="15"/>
        <v>110.9</v>
      </c>
      <c r="O20" s="2326">
        <f t="shared" si="15"/>
        <v>109.7</v>
      </c>
      <c r="P20" s="2326">
        <f t="shared" si="15"/>
        <v>110.4</v>
      </c>
      <c r="Q20" s="2326">
        <f t="shared" si="15"/>
        <v>110.4</v>
      </c>
      <c r="R20" s="2326">
        <f t="shared" si="15"/>
        <v>108.4</v>
      </c>
      <c r="S20" s="2326">
        <f t="shared" si="15"/>
        <v>108.6</v>
      </c>
      <c r="T20" s="2326">
        <f t="shared" si="15"/>
        <v>108.1</v>
      </c>
      <c r="U20" s="2326">
        <f t="shared" si="15"/>
        <v>109.7</v>
      </c>
      <c r="V20" s="2326">
        <f t="shared" si="15"/>
        <v>110.4</v>
      </c>
      <c r="W20" s="2326">
        <f t="shared" si="15"/>
        <v>109.3</v>
      </c>
      <c r="X20" s="2326">
        <f t="shared" si="15"/>
        <v>107.1</v>
      </c>
      <c r="Y20" s="2326">
        <f t="shared" si="15"/>
        <v>103.5</v>
      </c>
      <c r="Z20" s="2326">
        <f t="shared" si="15"/>
        <v>105.5</v>
      </c>
      <c r="AA20" s="2326">
        <f t="shared" si="15"/>
        <v>106</v>
      </c>
      <c r="AB20" s="2326">
        <f t="shared" si="15"/>
        <v>104.9</v>
      </c>
      <c r="AC20" s="2326">
        <f t="shared" si="15"/>
        <v>104.5</v>
      </c>
      <c r="AD20" s="2326">
        <f t="shared" si="15"/>
        <v>102.2</v>
      </c>
      <c r="AE20" s="2326">
        <f t="shared" si="15"/>
        <v>101.2</v>
      </c>
      <c r="AF20" s="2326">
        <f t="shared" si="15"/>
        <v>102.5</v>
      </c>
      <c r="AG20" s="2326">
        <f t="shared" si="15"/>
        <v>102.2</v>
      </c>
      <c r="AH20" s="2326">
        <f t="shared" si="15"/>
        <v>105.8</v>
      </c>
      <c r="AI20" s="2326">
        <f t="shared" si="15"/>
        <v>106.3</v>
      </c>
      <c r="AJ20" s="2326">
        <f t="shared" si="15"/>
        <v>100</v>
      </c>
      <c r="AK20" s="2333">
        <f t="shared" si="15"/>
        <v>103.2</v>
      </c>
      <c r="AL20" s="2333">
        <f t="shared" si="15"/>
        <v>100.4</v>
      </c>
      <c r="AM20" s="2333">
        <f t="shared" si="15"/>
        <v>98.1</v>
      </c>
      <c r="AN20" s="2333"/>
      <c r="AO20" s="1870" t="s">
        <v>1024</v>
      </c>
      <c r="AP20" s="1250"/>
    </row>
    <row r="21" spans="1:66">
      <c r="A21" s="1209"/>
      <c r="B21" s="2323"/>
      <c r="C21" s="2306" t="s">
        <v>566</v>
      </c>
      <c r="D21" s="2310" t="s">
        <v>577</v>
      </c>
      <c r="E21" s="2328" t="s">
        <v>579</v>
      </c>
      <c r="F21" s="1458">
        <f>ROUND((F20-E20)/E20*100,1)</f>
        <v>1.5</v>
      </c>
      <c r="G21" s="1458">
        <f>ROUND((G20-F20)/F20*100,1)</f>
        <v>0</v>
      </c>
      <c r="H21" s="1458">
        <f t="shared" ref="H21:AM21" si="16">ROUND((H20-G20)/G20*100,1)</f>
        <v>0.3</v>
      </c>
      <c r="I21" s="1458">
        <f t="shared" si="16"/>
        <v>-0.6</v>
      </c>
      <c r="J21" s="1458">
        <f t="shared" si="16"/>
        <v>1.4</v>
      </c>
      <c r="K21" s="1458">
        <f t="shared" si="16"/>
        <v>2</v>
      </c>
      <c r="L21" s="1458">
        <f t="shared" si="16"/>
        <v>1.7</v>
      </c>
      <c r="M21" s="1458">
        <f t="shared" si="16"/>
        <v>0.2</v>
      </c>
      <c r="N21" s="1458">
        <f t="shared" si="16"/>
        <v>-1.9</v>
      </c>
      <c r="O21" s="1458">
        <f t="shared" si="16"/>
        <v>-1.1000000000000001</v>
      </c>
      <c r="P21" s="1458">
        <f t="shared" si="16"/>
        <v>0.6</v>
      </c>
      <c r="Q21" s="1458">
        <f t="shared" si="16"/>
        <v>0</v>
      </c>
      <c r="R21" s="1458">
        <f t="shared" si="16"/>
        <v>-1.8</v>
      </c>
      <c r="S21" s="1458">
        <f t="shared" si="16"/>
        <v>0.2</v>
      </c>
      <c r="T21" s="1458">
        <f t="shared" si="16"/>
        <v>-0.5</v>
      </c>
      <c r="U21" s="1458">
        <f t="shared" si="16"/>
        <v>1.5</v>
      </c>
      <c r="V21" s="1458">
        <f t="shared" si="16"/>
        <v>0.6</v>
      </c>
      <c r="W21" s="1458">
        <f t="shared" si="16"/>
        <v>-1</v>
      </c>
      <c r="X21" s="1458">
        <f t="shared" si="16"/>
        <v>-2</v>
      </c>
      <c r="Y21" s="1458">
        <f t="shared" si="16"/>
        <v>-3.4</v>
      </c>
      <c r="Z21" s="1458">
        <f t="shared" si="16"/>
        <v>1.9</v>
      </c>
      <c r="AA21" s="2329">
        <f t="shared" si="16"/>
        <v>0.5</v>
      </c>
      <c r="AB21" s="2329">
        <f t="shared" si="16"/>
        <v>-1</v>
      </c>
      <c r="AC21" s="2329">
        <f t="shared" si="16"/>
        <v>-0.4</v>
      </c>
      <c r="AD21" s="2329">
        <f t="shared" si="16"/>
        <v>-2.2000000000000002</v>
      </c>
      <c r="AE21" s="2329">
        <f t="shared" si="16"/>
        <v>-1</v>
      </c>
      <c r="AF21" s="2329">
        <f t="shared" si="16"/>
        <v>1.3</v>
      </c>
      <c r="AG21" s="2329">
        <f t="shared" si="16"/>
        <v>-0.3</v>
      </c>
      <c r="AH21" s="2329">
        <f t="shared" si="16"/>
        <v>3.5</v>
      </c>
      <c r="AI21" s="2329">
        <f t="shared" si="16"/>
        <v>0.5</v>
      </c>
      <c r="AJ21" s="2329">
        <f t="shared" si="16"/>
        <v>-5.9</v>
      </c>
      <c r="AK21" s="2329">
        <f t="shared" si="16"/>
        <v>3.2</v>
      </c>
      <c r="AL21" s="2329">
        <f t="shared" si="16"/>
        <v>-2.7</v>
      </c>
      <c r="AM21" s="2329">
        <f t="shared" si="16"/>
        <v>-2.2999999999999998</v>
      </c>
      <c r="AN21" s="2656"/>
      <c r="AO21" s="1512" t="s">
        <v>1025</v>
      </c>
      <c r="AP21" s="1212"/>
    </row>
    <row r="22" spans="1:66">
      <c r="A22" s="1209"/>
      <c r="B22" s="2323" t="s">
        <v>1026</v>
      </c>
      <c r="C22" s="2334" t="s">
        <v>569</v>
      </c>
      <c r="D22" s="2302" t="s">
        <v>997</v>
      </c>
      <c r="E22" s="2335">
        <f>E130</f>
        <v>147.6</v>
      </c>
      <c r="F22" s="2336">
        <f t="shared" ref="F22:AM22" si="17">F130</f>
        <v>147.4</v>
      </c>
      <c r="G22" s="2336">
        <f t="shared" si="17"/>
        <v>138</v>
      </c>
      <c r="H22" s="2336">
        <f t="shared" si="17"/>
        <v>117.8</v>
      </c>
      <c r="I22" s="2336">
        <f t="shared" si="17"/>
        <v>104.6</v>
      </c>
      <c r="J22" s="2336">
        <f t="shared" si="17"/>
        <v>102.4</v>
      </c>
      <c r="K22" s="2336">
        <f t="shared" si="17"/>
        <v>106.2</v>
      </c>
      <c r="L22" s="2336">
        <f t="shared" si="17"/>
        <v>113.8</v>
      </c>
      <c r="M22" s="2336">
        <f t="shared" si="17"/>
        <v>117.2</v>
      </c>
      <c r="N22" s="2336">
        <f t="shared" si="17"/>
        <v>106.9</v>
      </c>
      <c r="O22" s="2336">
        <f t="shared" si="17"/>
        <v>105.4</v>
      </c>
      <c r="P22" s="2336">
        <f t="shared" si="17"/>
        <v>111.4</v>
      </c>
      <c r="Q22" s="2336">
        <f t="shared" si="17"/>
        <v>107.3</v>
      </c>
      <c r="R22" s="2336">
        <f t="shared" si="17"/>
        <v>108.1</v>
      </c>
      <c r="S22" s="2336">
        <f t="shared" si="17"/>
        <v>114.5</v>
      </c>
      <c r="T22" s="2336">
        <f t="shared" si="17"/>
        <v>118.7</v>
      </c>
      <c r="U22" s="2336">
        <f t="shared" si="17"/>
        <v>119</v>
      </c>
      <c r="V22" s="2336">
        <f t="shared" si="17"/>
        <v>122.9</v>
      </c>
      <c r="W22" s="2336">
        <f t="shared" si="17"/>
        <v>124.9</v>
      </c>
      <c r="X22" s="2336">
        <f t="shared" si="17"/>
        <v>121.1</v>
      </c>
      <c r="Y22" s="2336">
        <f t="shared" si="17"/>
        <v>101.4</v>
      </c>
      <c r="Z22" s="2336">
        <f t="shared" si="17"/>
        <v>112.7</v>
      </c>
      <c r="AA22" s="2336">
        <f t="shared" si="17"/>
        <v>112.4</v>
      </c>
      <c r="AB22" s="2336">
        <f t="shared" si="17"/>
        <v>113.6</v>
      </c>
      <c r="AC22" s="2336">
        <f t="shared" si="17"/>
        <v>116.7</v>
      </c>
      <c r="AD22" s="2336">
        <f t="shared" si="17"/>
        <v>121.2</v>
      </c>
      <c r="AE22" s="2336">
        <f t="shared" si="17"/>
        <v>120</v>
      </c>
      <c r="AF22" s="2336">
        <f t="shared" si="17"/>
        <v>118</v>
      </c>
      <c r="AG22" s="2336">
        <f t="shared" si="17"/>
        <v>111.8</v>
      </c>
      <c r="AH22" s="2336">
        <f t="shared" si="17"/>
        <v>124.3</v>
      </c>
      <c r="AI22" s="2336">
        <f t="shared" si="17"/>
        <v>116.4</v>
      </c>
      <c r="AJ22" s="2336">
        <f t="shared" si="17"/>
        <v>100</v>
      </c>
      <c r="AK22" s="2336">
        <f t="shared" si="17"/>
        <v>105.2</v>
      </c>
      <c r="AL22" s="2336">
        <f t="shared" si="17"/>
        <v>105.3</v>
      </c>
      <c r="AM22" s="2336">
        <f t="shared" si="17"/>
        <v>101</v>
      </c>
      <c r="AN22" s="2329"/>
      <c r="AO22" s="1254" t="s">
        <v>521</v>
      </c>
      <c r="AP22" s="1250"/>
    </row>
    <row r="23" spans="1:66">
      <c r="A23" s="1209"/>
      <c r="B23" s="2323"/>
      <c r="C23" s="2306" t="s">
        <v>570</v>
      </c>
      <c r="D23" s="2310" t="s">
        <v>577</v>
      </c>
      <c r="E23" s="2328" t="s">
        <v>579</v>
      </c>
      <c r="F23" s="1458">
        <f>ROUND((F22-E22)/E22*100,1)</f>
        <v>-0.1</v>
      </c>
      <c r="G23" s="1458">
        <f>ROUND((G22-F22)/F22*100,1)</f>
        <v>-6.4</v>
      </c>
      <c r="H23" s="1458">
        <f t="shared" ref="H23:AM23" si="18">ROUND((H22-G22)/G22*100,1)</f>
        <v>-14.6</v>
      </c>
      <c r="I23" s="1458">
        <f t="shared" si="18"/>
        <v>-11.2</v>
      </c>
      <c r="J23" s="1458">
        <f t="shared" si="18"/>
        <v>-2.1</v>
      </c>
      <c r="K23" s="1458">
        <f t="shared" si="18"/>
        <v>3.7</v>
      </c>
      <c r="L23" s="1458">
        <f t="shared" si="18"/>
        <v>7.2</v>
      </c>
      <c r="M23" s="1458">
        <f t="shared" si="18"/>
        <v>3</v>
      </c>
      <c r="N23" s="1458">
        <f t="shared" si="18"/>
        <v>-8.8000000000000007</v>
      </c>
      <c r="O23" s="1458">
        <f t="shared" si="18"/>
        <v>-1.4</v>
      </c>
      <c r="P23" s="1458">
        <f t="shared" si="18"/>
        <v>5.7</v>
      </c>
      <c r="Q23" s="1458">
        <f t="shared" si="18"/>
        <v>-3.7</v>
      </c>
      <c r="R23" s="1458">
        <f t="shared" si="18"/>
        <v>0.7</v>
      </c>
      <c r="S23" s="1458">
        <f t="shared" si="18"/>
        <v>5.9</v>
      </c>
      <c r="T23" s="1458">
        <f t="shared" si="18"/>
        <v>3.7</v>
      </c>
      <c r="U23" s="1458">
        <f t="shared" si="18"/>
        <v>0.3</v>
      </c>
      <c r="V23" s="1458">
        <f t="shared" si="18"/>
        <v>3.3</v>
      </c>
      <c r="W23" s="1458">
        <f t="shared" si="18"/>
        <v>1.6</v>
      </c>
      <c r="X23" s="1458">
        <f t="shared" si="18"/>
        <v>-3</v>
      </c>
      <c r="Y23" s="1458">
        <f t="shared" si="18"/>
        <v>-16.3</v>
      </c>
      <c r="Z23" s="1458">
        <f t="shared" si="18"/>
        <v>11.1</v>
      </c>
      <c r="AA23" s="2329">
        <f t="shared" si="18"/>
        <v>-0.3</v>
      </c>
      <c r="AB23" s="2329">
        <f t="shared" si="18"/>
        <v>1.1000000000000001</v>
      </c>
      <c r="AC23" s="2329">
        <f t="shared" si="18"/>
        <v>2.7</v>
      </c>
      <c r="AD23" s="2329">
        <f t="shared" si="18"/>
        <v>3.9</v>
      </c>
      <c r="AE23" s="2329">
        <f t="shared" si="18"/>
        <v>-1</v>
      </c>
      <c r="AF23" s="2329">
        <f t="shared" si="18"/>
        <v>-1.7</v>
      </c>
      <c r="AG23" s="2329">
        <f t="shared" si="18"/>
        <v>-5.3</v>
      </c>
      <c r="AH23" s="2329">
        <f t="shared" si="18"/>
        <v>11.2</v>
      </c>
      <c r="AI23" s="2329">
        <f t="shared" si="18"/>
        <v>-6.4</v>
      </c>
      <c r="AJ23" s="2329">
        <f t="shared" si="18"/>
        <v>-14.1</v>
      </c>
      <c r="AK23" s="2330">
        <f t="shared" si="18"/>
        <v>5.2</v>
      </c>
      <c r="AL23" s="2330">
        <f t="shared" si="18"/>
        <v>0.1</v>
      </c>
      <c r="AM23" s="2330">
        <f t="shared" si="18"/>
        <v>-4.0999999999999996</v>
      </c>
      <c r="AN23" s="2656"/>
      <c r="AO23" s="1512"/>
      <c r="AP23" s="1212"/>
    </row>
    <row r="24" spans="1:66">
      <c r="A24" s="1209"/>
      <c r="B24" s="2323" t="s">
        <v>1027</v>
      </c>
      <c r="C24" s="2301" t="s">
        <v>571</v>
      </c>
      <c r="D24" s="2302" t="s">
        <v>997</v>
      </c>
      <c r="E24" s="2335">
        <f>E136</f>
        <v>80</v>
      </c>
      <c r="F24" s="2336">
        <f t="shared" ref="F24:AM24" si="19">F136</f>
        <v>82.6</v>
      </c>
      <c r="G24" s="2336">
        <f t="shared" si="19"/>
        <v>85.2</v>
      </c>
      <c r="H24" s="2336">
        <f t="shared" si="19"/>
        <v>87.1</v>
      </c>
      <c r="I24" s="2336">
        <f t="shared" si="19"/>
        <v>88.1</v>
      </c>
      <c r="J24" s="2336">
        <f t="shared" si="19"/>
        <v>88.2</v>
      </c>
      <c r="K24" s="2336">
        <f t="shared" si="19"/>
        <v>87.7</v>
      </c>
      <c r="L24" s="2336">
        <f t="shared" si="19"/>
        <v>87.3</v>
      </c>
      <c r="M24" s="2336">
        <f t="shared" si="19"/>
        <v>87.9</v>
      </c>
      <c r="N24" s="2336">
        <f t="shared" si="19"/>
        <v>88.4</v>
      </c>
      <c r="O24" s="2336">
        <f t="shared" si="19"/>
        <v>87.9</v>
      </c>
      <c r="P24" s="2336">
        <f t="shared" si="19"/>
        <v>87.1</v>
      </c>
      <c r="Q24" s="2336">
        <f t="shared" si="19"/>
        <v>86.3</v>
      </c>
      <c r="R24" s="2336">
        <f t="shared" si="19"/>
        <v>85.2</v>
      </c>
      <c r="S24" s="2336">
        <f t="shared" si="19"/>
        <v>84.4</v>
      </c>
      <c r="T24" s="2336">
        <f t="shared" si="19"/>
        <v>84.8</v>
      </c>
      <c r="U24" s="2336">
        <f t="shared" si="19"/>
        <v>85.5</v>
      </c>
      <c r="V24" s="2336">
        <f t="shared" si="19"/>
        <v>86.4</v>
      </c>
      <c r="W24" s="2336">
        <f t="shared" si="19"/>
        <v>88.8</v>
      </c>
      <c r="X24" s="2336">
        <f t="shared" si="19"/>
        <v>91.6</v>
      </c>
      <c r="Y24" s="2336">
        <f t="shared" si="19"/>
        <v>92.7</v>
      </c>
      <c r="Z24" s="2336">
        <f t="shared" si="19"/>
        <v>93</v>
      </c>
      <c r="AA24" s="2336">
        <f t="shared" si="19"/>
        <v>93.5</v>
      </c>
      <c r="AB24" s="2336">
        <f t="shared" si="19"/>
        <v>93.7</v>
      </c>
      <c r="AC24" s="2336">
        <f t="shared" si="19"/>
        <v>94.1</v>
      </c>
      <c r="AD24" s="2336">
        <f t="shared" si="19"/>
        <v>94.9</v>
      </c>
      <c r="AE24" s="2336">
        <f t="shared" si="19"/>
        <v>95.9</v>
      </c>
      <c r="AF24" s="2336">
        <f t="shared" si="19"/>
        <v>96.7</v>
      </c>
      <c r="AG24" s="2336">
        <f t="shared" si="19"/>
        <v>99.3</v>
      </c>
      <c r="AH24" s="2336">
        <f t="shared" si="19"/>
        <v>99.2</v>
      </c>
      <c r="AI24" s="2336">
        <f t="shared" si="19"/>
        <v>99.5</v>
      </c>
      <c r="AJ24" s="2336">
        <f t="shared" si="19"/>
        <v>100</v>
      </c>
      <c r="AK24" s="2329">
        <f t="shared" si="19"/>
        <v>98.9</v>
      </c>
      <c r="AL24" s="2329">
        <f t="shared" si="19"/>
        <v>98.5</v>
      </c>
      <c r="AM24" s="2329">
        <f t="shared" si="19"/>
        <v>98.1</v>
      </c>
      <c r="AN24" s="2329"/>
      <c r="AO24" s="1254"/>
      <c r="AP24" s="1250"/>
    </row>
    <row r="25" spans="1:66">
      <c r="A25" s="1209"/>
      <c r="B25" s="2323" t="s">
        <v>1028</v>
      </c>
      <c r="C25" s="2306"/>
      <c r="D25" s="2310" t="s">
        <v>577</v>
      </c>
      <c r="E25" s="2292" t="s">
        <v>579</v>
      </c>
      <c r="F25" s="1252">
        <f>ROUND((F24-E24)/E24*100,1)</f>
        <v>3.2</v>
      </c>
      <c r="G25" s="1252">
        <f>ROUND((G24-F24)/F24*100,1)</f>
        <v>3.1</v>
      </c>
      <c r="H25" s="1252">
        <f t="shared" ref="H25:AM25" si="20">ROUND((H24-G24)/G24*100,1)</f>
        <v>2.2000000000000002</v>
      </c>
      <c r="I25" s="1252">
        <f t="shared" si="20"/>
        <v>1.1000000000000001</v>
      </c>
      <c r="J25" s="1252">
        <f t="shared" si="20"/>
        <v>0.1</v>
      </c>
      <c r="K25" s="1252">
        <f t="shared" si="20"/>
        <v>-0.6</v>
      </c>
      <c r="L25" s="1252">
        <f t="shared" si="20"/>
        <v>-0.5</v>
      </c>
      <c r="M25" s="1252">
        <f t="shared" si="20"/>
        <v>0.7</v>
      </c>
      <c r="N25" s="1252">
        <f t="shared" si="20"/>
        <v>0.6</v>
      </c>
      <c r="O25" s="1252">
        <f t="shared" si="20"/>
        <v>-0.6</v>
      </c>
      <c r="P25" s="1252">
        <f t="shared" si="20"/>
        <v>-0.9</v>
      </c>
      <c r="Q25" s="1252">
        <f t="shared" si="20"/>
        <v>-0.9</v>
      </c>
      <c r="R25" s="1252">
        <f t="shared" si="20"/>
        <v>-1.3</v>
      </c>
      <c r="S25" s="1252">
        <f t="shared" si="20"/>
        <v>-0.9</v>
      </c>
      <c r="T25" s="1252">
        <f t="shared" si="20"/>
        <v>0.5</v>
      </c>
      <c r="U25" s="1252">
        <f t="shared" si="20"/>
        <v>0.8</v>
      </c>
      <c r="V25" s="1252">
        <f t="shared" si="20"/>
        <v>1.1000000000000001</v>
      </c>
      <c r="W25" s="1252">
        <f t="shared" si="20"/>
        <v>2.8</v>
      </c>
      <c r="X25" s="1252">
        <f t="shared" si="20"/>
        <v>3.2</v>
      </c>
      <c r="Y25" s="1252">
        <f t="shared" si="20"/>
        <v>1.2</v>
      </c>
      <c r="Z25" s="1252">
        <f t="shared" si="20"/>
        <v>0.3</v>
      </c>
      <c r="AA25" s="1252">
        <f t="shared" si="20"/>
        <v>0.5</v>
      </c>
      <c r="AB25" s="1252">
        <f t="shared" si="20"/>
        <v>0.2</v>
      </c>
      <c r="AC25" s="1252">
        <f t="shared" si="20"/>
        <v>0.4</v>
      </c>
      <c r="AD25" s="1252">
        <f t="shared" si="20"/>
        <v>0.9</v>
      </c>
      <c r="AE25" s="1252">
        <f t="shared" si="20"/>
        <v>1.1000000000000001</v>
      </c>
      <c r="AF25" s="1252">
        <f t="shared" si="20"/>
        <v>0.8</v>
      </c>
      <c r="AG25" s="1252">
        <f t="shared" si="20"/>
        <v>2.7</v>
      </c>
      <c r="AH25" s="1252">
        <f t="shared" si="20"/>
        <v>-0.1</v>
      </c>
      <c r="AI25" s="1252">
        <f t="shared" si="20"/>
        <v>0.3</v>
      </c>
      <c r="AJ25" s="1252">
        <f t="shared" si="20"/>
        <v>0.5</v>
      </c>
      <c r="AK25" s="1458">
        <f t="shared" si="20"/>
        <v>-1.1000000000000001</v>
      </c>
      <c r="AL25" s="1458">
        <f t="shared" si="20"/>
        <v>-0.4</v>
      </c>
      <c r="AM25" s="1252">
        <f t="shared" si="20"/>
        <v>-0.4</v>
      </c>
      <c r="AN25" s="2657"/>
      <c r="AO25" s="1525"/>
      <c r="AP25" s="1209"/>
    </row>
    <row r="26" spans="1:66">
      <c r="A26" s="1209"/>
      <c r="B26" s="2323"/>
      <c r="C26" s="2337" t="s">
        <v>572</v>
      </c>
      <c r="D26" s="2338" t="s">
        <v>1029</v>
      </c>
      <c r="E26" s="2339">
        <v>1.58</v>
      </c>
      <c r="F26" s="2340">
        <v>1.82</v>
      </c>
      <c r="G26" s="2340">
        <v>1.74</v>
      </c>
      <c r="H26" s="2340">
        <v>1.25</v>
      </c>
      <c r="I26" s="2340">
        <v>0.91</v>
      </c>
      <c r="J26" s="2340">
        <v>0.8</v>
      </c>
      <c r="K26" s="2340">
        <v>0.92</v>
      </c>
      <c r="L26" s="2341">
        <v>1.0900000000000001</v>
      </c>
      <c r="M26" s="2341">
        <v>1</v>
      </c>
      <c r="N26" s="2341">
        <v>0.69</v>
      </c>
      <c r="O26" s="2341">
        <v>0.65</v>
      </c>
      <c r="P26" s="2341">
        <v>0.78</v>
      </c>
      <c r="Q26" s="2341">
        <v>0.78</v>
      </c>
      <c r="R26" s="2342">
        <v>0.71</v>
      </c>
      <c r="S26" s="2343">
        <v>0.86</v>
      </c>
      <c r="T26" s="2343">
        <v>1.08</v>
      </c>
      <c r="U26" s="2343">
        <v>1.29</v>
      </c>
      <c r="V26" s="2343">
        <v>1.39</v>
      </c>
      <c r="W26" s="2343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6"/>
      <c r="AO26" s="1224" t="s">
        <v>1030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23" t="s">
        <v>1031</v>
      </c>
      <c r="C27" s="2337" t="s">
        <v>573</v>
      </c>
      <c r="D27" s="2338" t="s">
        <v>1029</v>
      </c>
      <c r="E27" s="2344">
        <v>0.95</v>
      </c>
      <c r="F27" s="2345">
        <v>1.0900000000000001</v>
      </c>
      <c r="G27" s="2345">
        <v>1.06</v>
      </c>
      <c r="H27" s="2345">
        <v>0.78</v>
      </c>
      <c r="I27" s="2345">
        <v>0.54</v>
      </c>
      <c r="J27" s="2345">
        <v>0.45</v>
      </c>
      <c r="K27" s="2345">
        <v>0.48</v>
      </c>
      <c r="L27" s="2346">
        <v>0.61</v>
      </c>
      <c r="M27" s="2346">
        <v>0.57999999999999996</v>
      </c>
      <c r="N27" s="2346">
        <v>0.39</v>
      </c>
      <c r="O27" s="2346">
        <v>0.35</v>
      </c>
      <c r="P27" s="2346">
        <v>0.44</v>
      </c>
      <c r="Q27" s="2346">
        <v>0.45</v>
      </c>
      <c r="R27" s="2346">
        <v>0.42</v>
      </c>
      <c r="S27" s="2347">
        <v>0.51</v>
      </c>
      <c r="T27" s="2347">
        <v>0.69</v>
      </c>
      <c r="U27" s="2347">
        <v>0.83</v>
      </c>
      <c r="V27" s="2347">
        <v>0.94</v>
      </c>
      <c r="W27" s="2347">
        <v>0.94</v>
      </c>
      <c r="X27" s="2348">
        <v>0.78</v>
      </c>
      <c r="Y27" s="2348">
        <v>0.47</v>
      </c>
      <c r="Z27" s="2348">
        <v>0.49</v>
      </c>
      <c r="AA27" s="2348">
        <v>0.59</v>
      </c>
      <c r="AB27" s="2348">
        <v>0.68</v>
      </c>
      <c r="AC27" s="2348">
        <v>0.75</v>
      </c>
      <c r="AD27" s="2348">
        <v>0.88</v>
      </c>
      <c r="AE27" s="2348">
        <v>0.98</v>
      </c>
      <c r="AF27" s="2348">
        <v>1.1299999999999999</v>
      </c>
      <c r="AG27" s="2348">
        <v>1.28</v>
      </c>
      <c r="AH27" s="2348">
        <v>1.43</v>
      </c>
      <c r="AI27" s="2348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/>
      <c r="AO27" s="1530" t="s">
        <v>1032</v>
      </c>
      <c r="AP27" s="1209" t="s">
        <v>271</v>
      </c>
      <c r="AR27" s="883"/>
    </row>
    <row r="28" spans="1:66">
      <c r="A28" s="1209"/>
      <c r="B28" s="2323"/>
      <c r="C28" s="2349" t="s">
        <v>574</v>
      </c>
      <c r="D28" s="2350" t="s">
        <v>575</v>
      </c>
      <c r="E28" s="2351" t="s">
        <v>579</v>
      </c>
      <c r="F28" s="2352" t="s">
        <v>579</v>
      </c>
      <c r="G28" s="2352" t="s">
        <v>579</v>
      </c>
      <c r="H28" s="2352" t="s">
        <v>579</v>
      </c>
      <c r="I28" s="2352" t="s">
        <v>579</v>
      </c>
      <c r="J28" s="2352" t="s">
        <v>579</v>
      </c>
      <c r="K28" s="2352" t="s">
        <v>579</v>
      </c>
      <c r="L28" s="2352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8">
        <v>6.4</v>
      </c>
      <c r="T28" s="2008">
        <v>5.5</v>
      </c>
      <c r="U28" s="2008">
        <v>5</v>
      </c>
      <c r="V28" s="2008">
        <v>4.5999999999999996</v>
      </c>
      <c r="W28" s="2008">
        <v>4</v>
      </c>
      <c r="X28" s="2353">
        <v>4.2</v>
      </c>
      <c r="Y28" s="2353">
        <v>5.2</v>
      </c>
      <c r="Z28" s="2348">
        <v>5.3</v>
      </c>
      <c r="AA28" s="2348">
        <v>4.5999999999999996</v>
      </c>
      <c r="AB28" s="2348">
        <v>4.7</v>
      </c>
      <c r="AC28" s="2348">
        <v>4.0999999999999996</v>
      </c>
      <c r="AD28" s="2348">
        <v>3.9</v>
      </c>
      <c r="AE28" s="2348">
        <v>3.7</v>
      </c>
      <c r="AF28" s="2348">
        <v>3.4</v>
      </c>
      <c r="AG28" s="2348">
        <v>2.7</v>
      </c>
      <c r="AH28" s="2348">
        <v>2.6</v>
      </c>
      <c r="AI28" s="2348">
        <v>2.2999999999999998</v>
      </c>
      <c r="AJ28" s="1531">
        <v>2.7</v>
      </c>
      <c r="AK28" s="1827">
        <v>2.8</v>
      </c>
      <c r="AL28" s="1827">
        <v>2.6</v>
      </c>
      <c r="AM28" s="1827">
        <v>2.6</v>
      </c>
      <c r="AN28" s="1909"/>
      <c r="AO28" s="1533" t="s">
        <v>1033</v>
      </c>
      <c r="AP28" s="1910">
        <v>45352</v>
      </c>
      <c r="AR28" s="883"/>
    </row>
    <row r="29" spans="1:66" ht="19" hidden="1">
      <c r="A29" s="1209"/>
      <c r="B29" s="2323"/>
      <c r="C29" s="2349" t="s">
        <v>1034</v>
      </c>
      <c r="D29" s="2354" t="s">
        <v>1035</v>
      </c>
      <c r="E29" s="2355">
        <v>3.11</v>
      </c>
      <c r="F29" s="2345">
        <v>3.67</v>
      </c>
      <c r="G29" s="2345">
        <v>3.71</v>
      </c>
      <c r="H29" s="2345">
        <v>2.87</v>
      </c>
      <c r="I29" s="2345">
        <v>1.92</v>
      </c>
      <c r="J29" s="2345">
        <v>1.18</v>
      </c>
      <c r="K29" s="2345">
        <v>0.9</v>
      </c>
      <c r="L29" s="2356">
        <v>0.95</v>
      </c>
      <c r="M29" s="2356">
        <v>1.02</v>
      </c>
      <c r="N29" s="2356">
        <v>0.76</v>
      </c>
      <c r="O29" s="2356">
        <v>0.28000000000000003</v>
      </c>
      <c r="P29" s="2356">
        <v>0.12</v>
      </c>
      <c r="Q29" s="2356">
        <v>0.08</v>
      </c>
      <c r="R29" s="2356">
        <v>-2.0299999999999998</v>
      </c>
      <c r="S29" s="2357">
        <v>-1.07</v>
      </c>
      <c r="T29" s="2358" t="s">
        <v>785</v>
      </c>
      <c r="U29" s="2357">
        <v>-0.36</v>
      </c>
      <c r="V29" s="2358" t="s">
        <v>785</v>
      </c>
      <c r="W29" s="2357">
        <v>0.35</v>
      </c>
      <c r="X29" s="2358" t="s">
        <v>785</v>
      </c>
      <c r="Y29" s="2357">
        <v>-0.22</v>
      </c>
      <c r="Z29" s="2357">
        <v>-0.19</v>
      </c>
      <c r="AA29" s="2357">
        <v>-0.23</v>
      </c>
      <c r="AB29" s="2358" t="s">
        <v>785</v>
      </c>
      <c r="AC29" s="2358" t="s">
        <v>785</v>
      </c>
      <c r="AD29" s="2348">
        <v>0.27</v>
      </c>
      <c r="AE29" s="2348">
        <v>0.36</v>
      </c>
      <c r="AF29" s="2348">
        <v>0.17</v>
      </c>
      <c r="AG29" s="2348">
        <v>0.15</v>
      </c>
      <c r="AH29" s="2348">
        <v>0.16</v>
      </c>
      <c r="AI29" s="2348">
        <v>0.09</v>
      </c>
      <c r="AJ29" s="1517"/>
      <c r="AK29" s="1517"/>
      <c r="AL29" s="1517"/>
      <c r="AM29" s="1517"/>
      <c r="AN29" s="1517"/>
      <c r="AO29" s="1534" t="s">
        <v>1036</v>
      </c>
      <c r="AP29" s="1209"/>
      <c r="AR29" s="883"/>
    </row>
    <row r="30" spans="1:66" ht="13.5" hidden="1" customHeight="1">
      <c r="A30" s="1209"/>
      <c r="B30" s="2323"/>
      <c r="C30" s="2306" t="s">
        <v>1037</v>
      </c>
      <c r="D30" s="2359" t="s">
        <v>1035</v>
      </c>
      <c r="E30" s="2339"/>
      <c r="F30" s="2340">
        <v>5.72</v>
      </c>
      <c r="G30" s="2340">
        <v>5.56</v>
      </c>
      <c r="H30" s="2340">
        <v>4.9800000000000004</v>
      </c>
      <c r="I30" s="2340">
        <v>3.86</v>
      </c>
      <c r="J30" s="2340">
        <v>3.01</v>
      </c>
      <c r="K30" s="2340">
        <v>2.4900000000000002</v>
      </c>
      <c r="L30" s="2360">
        <v>2.64</v>
      </c>
      <c r="M30" s="2360">
        <v>2.66</v>
      </c>
      <c r="N30" s="2360">
        <v>2.4</v>
      </c>
      <c r="O30" s="2360">
        <v>1.84</v>
      </c>
      <c r="P30" s="2360">
        <v>1.72</v>
      </c>
      <c r="Q30" s="2360">
        <v>1.66</v>
      </c>
      <c r="R30" s="2360">
        <v>1.42</v>
      </c>
      <c r="S30" s="2086"/>
      <c r="T30" s="2086"/>
      <c r="U30" s="2086"/>
      <c r="V30" s="2086"/>
      <c r="W30" s="2086"/>
      <c r="X30" s="2086"/>
      <c r="Y30" s="2086"/>
      <c r="Z30" s="2086"/>
      <c r="AA30" s="2086"/>
      <c r="AB30" s="2086"/>
      <c r="AC30" s="2086"/>
      <c r="AD30" s="2086"/>
      <c r="AE30" s="2086"/>
      <c r="AF30" s="2086"/>
      <c r="AG30" s="2086"/>
      <c r="AH30" s="2086"/>
      <c r="AI30" s="897"/>
      <c r="AJ30" s="1517"/>
      <c r="AK30" s="1517"/>
      <c r="AL30" s="1517"/>
      <c r="AM30" s="1517"/>
      <c r="AN30" s="1517"/>
      <c r="AO30" s="1534" t="s">
        <v>1038</v>
      </c>
      <c r="AP30" s="1209"/>
      <c r="AR30" s="883"/>
    </row>
    <row r="31" spans="1:66" ht="13.5" hidden="1" customHeight="1">
      <c r="A31" s="1209"/>
      <c r="B31" s="2323"/>
      <c r="C31" s="2301" t="s">
        <v>1039</v>
      </c>
      <c r="D31" s="2350" t="s">
        <v>1035</v>
      </c>
      <c r="E31" s="2361"/>
      <c r="F31" s="2311">
        <v>5</v>
      </c>
      <c r="G31" s="2311">
        <v>9.1999999999999993</v>
      </c>
      <c r="H31" s="2311">
        <v>0</v>
      </c>
      <c r="I31" s="2311">
        <v>-1.9</v>
      </c>
      <c r="J31" s="2311">
        <v>-1.1000000000000001</v>
      </c>
      <c r="K31" s="2311">
        <v>1.7</v>
      </c>
      <c r="L31" s="2362">
        <v>4.8</v>
      </c>
      <c r="M31" s="2362">
        <v>3.8</v>
      </c>
      <c r="N31" s="2362">
        <v>-4.0999999999999996</v>
      </c>
      <c r="O31" s="2362">
        <v>-12.6</v>
      </c>
      <c r="P31" s="2304">
        <v>12.5</v>
      </c>
      <c r="Q31" s="2304">
        <v>-4.8</v>
      </c>
      <c r="R31" s="2362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9"/>
      <c r="AJ31" s="1517"/>
      <c r="AK31" s="1517"/>
      <c r="AL31" s="1517"/>
      <c r="AM31" s="1517"/>
      <c r="AN31" s="1517"/>
      <c r="AO31" s="1534" t="s">
        <v>1040</v>
      </c>
      <c r="AP31" s="1209"/>
      <c r="AR31" s="883"/>
    </row>
    <row r="32" spans="1:66" ht="13.5" hidden="1" customHeight="1">
      <c r="A32" s="1209"/>
      <c r="B32" s="2323"/>
      <c r="C32" s="2306" t="s">
        <v>1041</v>
      </c>
      <c r="D32" s="2359" t="s">
        <v>1035</v>
      </c>
      <c r="E32" s="2339"/>
      <c r="F32" s="2363">
        <v>5.3</v>
      </c>
      <c r="G32" s="2363">
        <v>4.9000000000000004</v>
      </c>
      <c r="H32" s="2363">
        <v>0.7</v>
      </c>
      <c r="I32" s="2363">
        <v>-1.8</v>
      </c>
      <c r="J32" s="2363">
        <v>-1.6</v>
      </c>
      <c r="K32" s="2363">
        <v>2.2999999999999998</v>
      </c>
      <c r="L32" s="2364">
        <v>3.3</v>
      </c>
      <c r="M32" s="2364">
        <v>2.7</v>
      </c>
      <c r="N32" s="2364">
        <v>-4.3</v>
      </c>
      <c r="O32" s="2364">
        <v>-6.6</v>
      </c>
      <c r="P32" s="2304">
        <v>-2.2999999999999998</v>
      </c>
      <c r="Q32" s="2304">
        <v>-7.7</v>
      </c>
      <c r="R32" s="2364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6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65" t="s">
        <v>1042</v>
      </c>
      <c r="C33" s="2366" t="s">
        <v>1043</v>
      </c>
      <c r="D33" s="2367" t="s">
        <v>1044</v>
      </c>
      <c r="E33" s="2313">
        <v>216</v>
      </c>
      <c r="F33" s="2368">
        <v>178</v>
      </c>
      <c r="G33" s="2368">
        <v>357</v>
      </c>
      <c r="H33" s="2368">
        <v>511</v>
      </c>
      <c r="I33" s="2368">
        <v>631</v>
      </c>
      <c r="J33" s="2368">
        <v>663</v>
      </c>
      <c r="K33" s="2368">
        <v>478</v>
      </c>
      <c r="L33" s="2093">
        <v>482</v>
      </c>
      <c r="M33" s="2093">
        <v>619</v>
      </c>
      <c r="N33" s="2093">
        <v>785</v>
      </c>
      <c r="O33" s="2093">
        <v>632</v>
      </c>
      <c r="P33" s="2093">
        <v>755</v>
      </c>
      <c r="Q33" s="2093">
        <v>815</v>
      </c>
      <c r="R33" s="2093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1045</v>
      </c>
      <c r="AP33" s="1209"/>
      <c r="AR33" s="883"/>
    </row>
    <row r="34" spans="1:65">
      <c r="A34" s="1209"/>
      <c r="B34" s="2369" t="s">
        <v>1046</v>
      </c>
      <c r="C34" s="2306"/>
      <c r="D34" s="2359" t="s">
        <v>577</v>
      </c>
      <c r="E34" s="2292" t="s">
        <v>579</v>
      </c>
      <c r="F34" s="1511">
        <f t="shared" ref="F34:AN34" si="21">ROUND((F33-E33)/E33*100,1)</f>
        <v>-17.600000000000001</v>
      </c>
      <c r="G34" s="1511">
        <f t="shared" si="21"/>
        <v>100.6</v>
      </c>
      <c r="H34" s="1511">
        <f t="shared" si="21"/>
        <v>43.1</v>
      </c>
      <c r="I34" s="1511">
        <f t="shared" si="21"/>
        <v>23.5</v>
      </c>
      <c r="J34" s="1511">
        <f t="shared" si="21"/>
        <v>5.0999999999999996</v>
      </c>
      <c r="K34" s="1511">
        <f t="shared" si="21"/>
        <v>-27.9</v>
      </c>
      <c r="L34" s="1511">
        <f t="shared" si="21"/>
        <v>0.8</v>
      </c>
      <c r="M34" s="1511">
        <f t="shared" si="21"/>
        <v>28.4</v>
      </c>
      <c r="N34" s="1511">
        <f t="shared" si="21"/>
        <v>26.8</v>
      </c>
      <c r="O34" s="1511">
        <f t="shared" si="21"/>
        <v>-19.5</v>
      </c>
      <c r="P34" s="1511">
        <f t="shared" si="21"/>
        <v>19.5</v>
      </c>
      <c r="Q34" s="1511">
        <f t="shared" si="21"/>
        <v>7.9</v>
      </c>
      <c r="R34" s="1511">
        <f t="shared" si="21"/>
        <v>-8.3000000000000007</v>
      </c>
      <c r="S34" s="1511">
        <f t="shared" si="21"/>
        <v>-9.1999999999999993</v>
      </c>
      <c r="T34" s="1511">
        <f t="shared" si="21"/>
        <v>-2.1</v>
      </c>
      <c r="U34" s="1511">
        <f t="shared" si="21"/>
        <v>-2.2999999999999998</v>
      </c>
      <c r="V34" s="1511">
        <f t="shared" si="21"/>
        <v>-6.9</v>
      </c>
      <c r="W34" s="1511">
        <f t="shared" si="21"/>
        <v>17.7</v>
      </c>
      <c r="X34" s="1511">
        <f t="shared" si="21"/>
        <v>5.0999999999999996</v>
      </c>
      <c r="Y34" s="1511">
        <f t="shared" si="21"/>
        <v>0.5</v>
      </c>
      <c r="Z34" s="1511">
        <f t="shared" si="21"/>
        <v>-2.8</v>
      </c>
      <c r="AA34" s="1511">
        <f t="shared" si="21"/>
        <v>-14.2</v>
      </c>
      <c r="AB34" s="1511">
        <f t="shared" si="21"/>
        <v>-0.5</v>
      </c>
      <c r="AC34" s="1511">
        <f t="shared" si="21"/>
        <v>-14</v>
      </c>
      <c r="AD34" s="1511">
        <f t="shared" si="21"/>
        <v>-3.5</v>
      </c>
      <c r="AE34" s="1511">
        <f t="shared" si="21"/>
        <v>-3.5</v>
      </c>
      <c r="AF34" s="1511">
        <f t="shared" si="21"/>
        <v>-13</v>
      </c>
      <c r="AG34" s="1511">
        <f t="shared" si="21"/>
        <v>3.5</v>
      </c>
      <c r="AH34" s="1511">
        <f t="shared" si="21"/>
        <v>-8</v>
      </c>
      <c r="AI34" s="1517">
        <f t="shared" si="21"/>
        <v>19.100000000000001</v>
      </c>
      <c r="AJ34" s="1247">
        <f t="shared" si="21"/>
        <v>-14</v>
      </c>
      <c r="AK34" s="1517">
        <f t="shared" si="21"/>
        <v>-19.899999999999999</v>
      </c>
      <c r="AL34" s="1517">
        <f t="shared" si="21"/>
        <v>-6.2</v>
      </c>
      <c r="AM34" s="1247">
        <f t="shared" si="21"/>
        <v>65.400000000000006</v>
      </c>
      <c r="AN34" s="1247">
        <f t="shared" si="21"/>
        <v>8.4</v>
      </c>
      <c r="AO34" s="1540" t="s">
        <v>1047</v>
      </c>
      <c r="AP34" s="1209"/>
    </row>
    <row r="35" spans="1:65">
      <c r="A35" s="1209"/>
      <c r="B35" s="2323"/>
      <c r="C35" s="2334" t="s">
        <v>315</v>
      </c>
      <c r="D35" s="2302" t="s">
        <v>1048</v>
      </c>
      <c r="E35" s="2370">
        <v>3403.7809999999999</v>
      </c>
      <c r="F35" s="2371">
        <v>3315.587</v>
      </c>
      <c r="G35" s="2371">
        <v>3696.1280000000002</v>
      </c>
      <c r="H35" s="2371">
        <v>3577.3020000000001</v>
      </c>
      <c r="I35" s="2371">
        <v>3697.9760000000001</v>
      </c>
      <c r="J35" s="2371">
        <v>3775.1770000000001</v>
      </c>
      <c r="K35" s="2371">
        <v>4090.4090000000001</v>
      </c>
      <c r="L35" s="2371">
        <v>4104.46</v>
      </c>
      <c r="M35" s="2371">
        <v>4163.3789999999999</v>
      </c>
      <c r="N35" s="2371">
        <v>4005.7779999999998</v>
      </c>
      <c r="O35" s="2371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58">
        <f>AX16/1000</f>
        <v>3362.48</v>
      </c>
      <c r="AO35" s="1512" t="s">
        <v>1049</v>
      </c>
      <c r="AP35" s="1209" t="s">
        <v>271</v>
      </c>
    </row>
    <row r="36" spans="1:65" ht="19">
      <c r="A36" s="1209"/>
      <c r="B36" s="2323" t="s">
        <v>271</v>
      </c>
      <c r="C36" s="2306" t="s">
        <v>565</v>
      </c>
      <c r="D36" s="2310" t="s">
        <v>577</v>
      </c>
      <c r="E36" s="2292" t="s">
        <v>579</v>
      </c>
      <c r="F36" s="1226">
        <f t="shared" ref="F36:AN36" si="22">ROUND((F35-E35)/E35*100,1)</f>
        <v>-2.6</v>
      </c>
      <c r="G36" s="1226">
        <f t="shared" si="22"/>
        <v>11.5</v>
      </c>
      <c r="H36" s="1226">
        <f t="shared" si="22"/>
        <v>-3.2</v>
      </c>
      <c r="I36" s="1226">
        <f t="shared" si="22"/>
        <v>3.4</v>
      </c>
      <c r="J36" s="1226">
        <f t="shared" si="22"/>
        <v>2.1</v>
      </c>
      <c r="K36" s="1226">
        <f t="shared" si="22"/>
        <v>8.4</v>
      </c>
      <c r="L36" s="1226">
        <f t="shared" si="22"/>
        <v>0.3</v>
      </c>
      <c r="M36" s="1226">
        <f t="shared" si="22"/>
        <v>1.4</v>
      </c>
      <c r="N36" s="1226">
        <f t="shared" si="22"/>
        <v>-3.8</v>
      </c>
      <c r="O36" s="1226">
        <f t="shared" si="22"/>
        <v>-0.6</v>
      </c>
      <c r="P36" s="1226">
        <f t="shared" si="22"/>
        <v>-2.7</v>
      </c>
      <c r="Q36" s="1226">
        <f t="shared" si="22"/>
        <v>-2.1</v>
      </c>
      <c r="R36" s="1226">
        <f t="shared" si="22"/>
        <v>-6.9</v>
      </c>
      <c r="S36" s="1226">
        <f t="shared" si="22"/>
        <v>0.2</v>
      </c>
      <c r="T36" s="1226">
        <f t="shared" si="22"/>
        <v>-8.1</v>
      </c>
      <c r="U36" s="1226">
        <f t="shared" si="22"/>
        <v>-4.5999999999999996</v>
      </c>
      <c r="V36" s="1226">
        <f t="shared" si="22"/>
        <v>2.2000000000000002</v>
      </c>
      <c r="W36" s="1226">
        <f t="shared" si="22"/>
        <v>-3.6</v>
      </c>
      <c r="X36" s="1226">
        <f t="shared" si="22"/>
        <v>14</v>
      </c>
      <c r="Y36" s="1226">
        <f t="shared" si="22"/>
        <v>-2.2000000000000002</v>
      </c>
      <c r="Z36" s="1226">
        <f t="shared" si="22"/>
        <v>-2.9</v>
      </c>
      <c r="AA36" s="1226">
        <f t="shared" si="22"/>
        <v>-1.2</v>
      </c>
      <c r="AB36" s="1226">
        <f t="shared" si="22"/>
        <v>-0.9</v>
      </c>
      <c r="AC36" s="1226">
        <f t="shared" si="22"/>
        <v>-1</v>
      </c>
      <c r="AD36" s="1226">
        <f t="shared" si="22"/>
        <v>-2.5</v>
      </c>
      <c r="AE36" s="1226">
        <f t="shared" si="22"/>
        <v>1.4</v>
      </c>
      <c r="AF36" s="1226">
        <f t="shared" si="22"/>
        <v>0.4</v>
      </c>
      <c r="AG36" s="1226">
        <f t="shared" si="22"/>
        <v>-11.2</v>
      </c>
      <c r="AH36" s="1226">
        <f t="shared" si="22"/>
        <v>19.5</v>
      </c>
      <c r="AI36" s="1226">
        <f t="shared" si="22"/>
        <v>-3.5</v>
      </c>
      <c r="AJ36" s="1226">
        <f t="shared" si="22"/>
        <v>0.6</v>
      </c>
      <c r="AK36" s="1226">
        <f t="shared" si="22"/>
        <v>5.2</v>
      </c>
      <c r="AL36" s="1226">
        <f t="shared" si="22"/>
        <v>4</v>
      </c>
      <c r="AM36" s="1226">
        <f t="shared" si="22"/>
        <v>-6.2</v>
      </c>
      <c r="AN36" s="1226">
        <f t="shared" si="22"/>
        <v>0.1</v>
      </c>
      <c r="AO36" s="1264" t="s">
        <v>1050</v>
      </c>
      <c r="AP36" s="1209"/>
    </row>
    <row r="37" spans="1:65">
      <c r="A37" s="1209"/>
      <c r="B37" s="2323"/>
      <c r="C37" s="2366" t="s">
        <v>1051</v>
      </c>
      <c r="D37" s="2302" t="s">
        <v>1052</v>
      </c>
      <c r="E37" s="2372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73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99.999999996666688</v>
      </c>
      <c r="AC37" s="1266">
        <v>103.09894041333335</v>
      </c>
      <c r="AD37" s="1266">
        <v>104.34190014749998</v>
      </c>
      <c r="AE37" s="1266">
        <v>106.09712804166666</v>
      </c>
      <c r="AF37" s="1266">
        <v>103.96095524666667</v>
      </c>
      <c r="AG37" s="1266">
        <v>105.21041251583334</v>
      </c>
      <c r="AH37" s="1266">
        <v>105.99942991666667</v>
      </c>
      <c r="AI37" s="1266">
        <v>105.09849756833331</v>
      </c>
      <c r="AJ37" s="1266">
        <v>98.561522254166675</v>
      </c>
      <c r="AK37" s="1511">
        <v>96.981210941666646</v>
      </c>
      <c r="AL37" s="1511">
        <v>98.493557623333345</v>
      </c>
      <c r="AM37" s="1511">
        <v>98.786218287777785</v>
      </c>
      <c r="AN37" s="1511"/>
      <c r="AO37" s="1267" t="s">
        <v>1053</v>
      </c>
      <c r="AP37" s="327" t="s">
        <v>1054</v>
      </c>
    </row>
    <row r="38" spans="1:65">
      <c r="A38" s="1209"/>
      <c r="B38" s="2323" t="s">
        <v>1055</v>
      </c>
      <c r="C38" s="2306"/>
      <c r="D38" s="2310" t="s">
        <v>577</v>
      </c>
      <c r="E38" s="2292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74"/>
      <c r="S38" s="1226">
        <f t="shared" ref="S38:AM38" si="23">ROUND((S37-R37)/R37*100,1)</f>
        <v>-0.9</v>
      </c>
      <c r="T38" s="1226">
        <f t="shared" si="23"/>
        <v>-1.7</v>
      </c>
      <c r="U38" s="1226">
        <f t="shared" si="23"/>
        <v>0.6</v>
      </c>
      <c r="V38" s="1226">
        <f t="shared" si="23"/>
        <v>0.9</v>
      </c>
      <c r="W38" s="1226">
        <f t="shared" si="23"/>
        <v>1.2</v>
      </c>
      <c r="X38" s="1226">
        <f t="shared" si="23"/>
        <v>-0.6</v>
      </c>
      <c r="Y38" s="1226">
        <f t="shared" si="23"/>
        <v>-0.7</v>
      </c>
      <c r="Z38" s="1226">
        <f t="shared" si="23"/>
        <v>1.9</v>
      </c>
      <c r="AA38" s="1226">
        <f t="shared" si="23"/>
        <v>-0.3</v>
      </c>
      <c r="AB38" s="1226">
        <f t="shared" si="23"/>
        <v>0.3</v>
      </c>
      <c r="AC38" s="1226">
        <f t="shared" si="23"/>
        <v>3.1</v>
      </c>
      <c r="AD38" s="1226">
        <f t="shared" si="23"/>
        <v>1.2</v>
      </c>
      <c r="AE38" s="1226">
        <f t="shared" si="23"/>
        <v>1.7</v>
      </c>
      <c r="AF38" s="1226">
        <f t="shared" si="23"/>
        <v>-2</v>
      </c>
      <c r="AG38" s="1226">
        <f t="shared" si="23"/>
        <v>1.2</v>
      </c>
      <c r="AH38" s="1226">
        <f t="shared" si="23"/>
        <v>0.7</v>
      </c>
      <c r="AI38" s="1226">
        <f t="shared" si="23"/>
        <v>-0.8</v>
      </c>
      <c r="AJ38" s="1226">
        <f t="shared" si="23"/>
        <v>-6.2</v>
      </c>
      <c r="AK38" s="1511">
        <f t="shared" si="23"/>
        <v>-1.6</v>
      </c>
      <c r="AL38" s="1511">
        <f t="shared" si="23"/>
        <v>1.6</v>
      </c>
      <c r="AM38" s="1226">
        <f t="shared" si="23"/>
        <v>0.3</v>
      </c>
      <c r="AN38" s="1511"/>
      <c r="AO38" s="1267"/>
      <c r="AP38" s="327" t="s">
        <v>1056</v>
      </c>
    </row>
    <row r="39" spans="1:65">
      <c r="A39" s="1209"/>
      <c r="B39" s="2323"/>
      <c r="C39" s="2334" t="s">
        <v>677</v>
      </c>
      <c r="D39" s="2375" t="s">
        <v>1057</v>
      </c>
      <c r="E39" s="2376">
        <v>6.4282000000000004</v>
      </c>
      <c r="F39" s="2311">
        <v>6.4530000000000003</v>
      </c>
      <c r="G39" s="2311">
        <v>5.1810999999999998</v>
      </c>
      <c r="H39" s="2311">
        <v>5.2220000000000004</v>
      </c>
      <c r="I39" s="2311">
        <v>5.9165000000000001</v>
      </c>
      <c r="J39" s="2311">
        <v>6.9513999999999996</v>
      </c>
      <c r="K39" s="2311">
        <v>9.9295000000000009</v>
      </c>
      <c r="L39" s="2311">
        <v>13.1465</v>
      </c>
      <c r="M39" s="2311">
        <v>8.7843</v>
      </c>
      <c r="N39" s="2311">
        <v>5.7572000000000001</v>
      </c>
      <c r="O39" s="2311">
        <v>5.3665000000000003</v>
      </c>
      <c r="P39" s="2311">
        <v>5.1635</v>
      </c>
      <c r="Q39" s="2311">
        <v>4.7987000000000002</v>
      </c>
      <c r="R39" s="2311">
        <v>4.3525</v>
      </c>
      <c r="S39" s="2311">
        <v>4.226</v>
      </c>
      <c r="T39" s="2311">
        <v>4.5787000000000004</v>
      </c>
      <c r="U39" s="2311">
        <v>4.4428000000000001</v>
      </c>
      <c r="V39" s="2311">
        <v>5.2645999999999997</v>
      </c>
      <c r="W39" s="2311">
        <v>4.0486000000000004</v>
      </c>
      <c r="X39" s="2311">
        <v>4.1449999999999996</v>
      </c>
      <c r="Y39" s="2311">
        <v>3.129</v>
      </c>
      <c r="Z39" s="2311">
        <v>3.4756</v>
      </c>
      <c r="AA39" s="2311">
        <v>3.2484999999999999</v>
      </c>
      <c r="AB39" s="2305">
        <v>3.3694999999999999</v>
      </c>
      <c r="AC39" s="2305">
        <v>3.6076000000000001</v>
      </c>
      <c r="AD39" s="2008">
        <v>3.4321999999999999</v>
      </c>
      <c r="AE39" s="2008">
        <v>3.2696000000000001</v>
      </c>
      <c r="AF39" s="2008">
        <v>3.4224000000000001</v>
      </c>
      <c r="AG39" s="2008">
        <v>3.4903</v>
      </c>
      <c r="AH39" s="2008">
        <v>3.1244999999999998</v>
      </c>
      <c r="AI39" s="2008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8"/>
      <c r="AO39" s="1541" t="s">
        <v>1058</v>
      </c>
      <c r="AP39" s="1209"/>
    </row>
    <row r="40" spans="1:65">
      <c r="A40" s="1209"/>
      <c r="B40" s="2323" t="s">
        <v>1059</v>
      </c>
      <c r="C40" s="2306"/>
      <c r="D40" s="2310" t="s">
        <v>577</v>
      </c>
      <c r="E40" s="2292" t="s">
        <v>579</v>
      </c>
      <c r="F40" s="1226">
        <f t="shared" ref="F40:AM40" si="24">ROUND((F39-E39)/E39*100,1)</f>
        <v>0.4</v>
      </c>
      <c r="G40" s="1226">
        <f t="shared" si="24"/>
        <v>-19.7</v>
      </c>
      <c r="H40" s="1226">
        <f t="shared" si="24"/>
        <v>0.8</v>
      </c>
      <c r="I40" s="1226">
        <f t="shared" si="24"/>
        <v>13.3</v>
      </c>
      <c r="J40" s="1226">
        <f t="shared" si="24"/>
        <v>17.5</v>
      </c>
      <c r="K40" s="1226">
        <f t="shared" si="24"/>
        <v>42.8</v>
      </c>
      <c r="L40" s="1226">
        <f t="shared" si="24"/>
        <v>32.4</v>
      </c>
      <c r="M40" s="1226">
        <f t="shared" si="24"/>
        <v>-33.200000000000003</v>
      </c>
      <c r="N40" s="1226">
        <f t="shared" si="24"/>
        <v>-34.5</v>
      </c>
      <c r="O40" s="1226">
        <f t="shared" si="24"/>
        <v>-6.8</v>
      </c>
      <c r="P40" s="1226">
        <f t="shared" si="24"/>
        <v>-3.8</v>
      </c>
      <c r="Q40" s="1226">
        <f t="shared" si="24"/>
        <v>-7.1</v>
      </c>
      <c r="R40" s="1226">
        <f t="shared" si="24"/>
        <v>-9.3000000000000007</v>
      </c>
      <c r="S40" s="1226">
        <f t="shared" si="24"/>
        <v>-2.9</v>
      </c>
      <c r="T40" s="1226">
        <f t="shared" si="24"/>
        <v>8.3000000000000007</v>
      </c>
      <c r="U40" s="1226">
        <f t="shared" si="24"/>
        <v>-3</v>
      </c>
      <c r="V40" s="1226">
        <f t="shared" si="24"/>
        <v>18.5</v>
      </c>
      <c r="W40" s="1226">
        <f t="shared" si="24"/>
        <v>-23.1</v>
      </c>
      <c r="X40" s="1226">
        <f t="shared" si="24"/>
        <v>2.4</v>
      </c>
      <c r="Y40" s="1226">
        <f t="shared" si="24"/>
        <v>-24.5</v>
      </c>
      <c r="Z40" s="1226">
        <f t="shared" si="24"/>
        <v>11.1</v>
      </c>
      <c r="AA40" s="1226">
        <f t="shared" si="24"/>
        <v>-6.5</v>
      </c>
      <c r="AB40" s="1226">
        <f>ROUND((AB39-AA39)/AA39*100,1)</f>
        <v>3.7</v>
      </c>
      <c r="AC40" s="1226">
        <f t="shared" si="24"/>
        <v>7.1</v>
      </c>
      <c r="AD40" s="1226">
        <f t="shared" si="24"/>
        <v>-4.9000000000000004</v>
      </c>
      <c r="AE40" s="1226">
        <f t="shared" si="24"/>
        <v>-4.7</v>
      </c>
      <c r="AF40" s="1226">
        <f t="shared" si="24"/>
        <v>4.7</v>
      </c>
      <c r="AG40" s="1226">
        <f t="shared" si="24"/>
        <v>2</v>
      </c>
      <c r="AH40" s="1226">
        <f t="shared" si="24"/>
        <v>-10.5</v>
      </c>
      <c r="AI40" s="1226">
        <f t="shared" si="24"/>
        <v>2.8</v>
      </c>
      <c r="AJ40" s="1226">
        <f t="shared" si="24"/>
        <v>-3.8</v>
      </c>
      <c r="AK40" s="1226">
        <f t="shared" si="24"/>
        <v>0</v>
      </c>
      <c r="AL40" s="1226">
        <f t="shared" si="24"/>
        <v>0.6</v>
      </c>
      <c r="AM40" s="1226">
        <f t="shared" si="24"/>
        <v>-3</v>
      </c>
      <c r="AN40" s="2265"/>
      <c r="AO40" s="1254" t="s">
        <v>97</v>
      </c>
      <c r="AP40" s="1209"/>
    </row>
    <row r="41" spans="1:65">
      <c r="A41" s="1209"/>
      <c r="B41" s="2323"/>
      <c r="C41" s="2301" t="s">
        <v>672</v>
      </c>
      <c r="D41" s="2377" t="s">
        <v>1060</v>
      </c>
      <c r="E41" s="2378">
        <v>11.389637</v>
      </c>
      <c r="F41" s="2379">
        <v>12.031969999999999</v>
      </c>
      <c r="G41" s="2379">
        <v>10.398592000000001</v>
      </c>
      <c r="H41" s="2379">
        <v>10.406827</v>
      </c>
      <c r="I41" s="2379">
        <v>9.5843389999999999</v>
      </c>
      <c r="J41" s="2379">
        <v>9.8717860000000002</v>
      </c>
      <c r="K41" s="2379">
        <v>12.824833</v>
      </c>
      <c r="L41" s="2380">
        <v>16.310371</v>
      </c>
      <c r="M41" s="2380">
        <v>13.118252</v>
      </c>
      <c r="N41" s="2380">
        <v>8.8773540000000004</v>
      </c>
      <c r="O41" s="2380">
        <v>8.2570499999999996</v>
      </c>
      <c r="P41" s="2380">
        <v>8.3334670000000006</v>
      </c>
      <c r="Q41" s="2380">
        <v>7.6411930000000003</v>
      </c>
      <c r="R41" s="2380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59"/>
      <c r="AO41" s="1543" t="s">
        <v>97</v>
      </c>
      <c r="AP41" s="1209"/>
    </row>
    <row r="42" spans="1:65">
      <c r="A42" s="1209"/>
      <c r="B42" s="2323" t="s">
        <v>1061</v>
      </c>
      <c r="C42" s="2306"/>
      <c r="D42" s="2310" t="s">
        <v>577</v>
      </c>
      <c r="E42" s="2381" t="s">
        <v>579</v>
      </c>
      <c r="F42" s="1226">
        <f t="shared" ref="F42:AM42" si="25">ROUND((F41-E41)/E41*100,1)</f>
        <v>5.6</v>
      </c>
      <c r="G42" s="1226">
        <f t="shared" si="25"/>
        <v>-13.6</v>
      </c>
      <c r="H42" s="1226">
        <f t="shared" si="25"/>
        <v>0.1</v>
      </c>
      <c r="I42" s="1226">
        <f t="shared" si="25"/>
        <v>-7.9</v>
      </c>
      <c r="J42" s="1226">
        <f t="shared" si="25"/>
        <v>3</v>
      </c>
      <c r="K42" s="1226">
        <f t="shared" si="25"/>
        <v>29.9</v>
      </c>
      <c r="L42" s="1226">
        <f t="shared" si="25"/>
        <v>27.2</v>
      </c>
      <c r="M42" s="1226">
        <f t="shared" si="25"/>
        <v>-19.600000000000001</v>
      </c>
      <c r="N42" s="1226">
        <f t="shared" si="25"/>
        <v>-32.299999999999997</v>
      </c>
      <c r="O42" s="1226">
        <f t="shared" si="25"/>
        <v>-7</v>
      </c>
      <c r="P42" s="1226">
        <f t="shared" si="25"/>
        <v>0.9</v>
      </c>
      <c r="Q42" s="1226">
        <f t="shared" si="25"/>
        <v>-8.3000000000000007</v>
      </c>
      <c r="R42" s="1226">
        <f t="shared" si="25"/>
        <v>-8.9</v>
      </c>
      <c r="S42" s="1226">
        <f t="shared" si="25"/>
        <v>0</v>
      </c>
      <c r="T42" s="1226">
        <f t="shared" si="25"/>
        <v>13.2</v>
      </c>
      <c r="U42" s="1226">
        <f t="shared" si="25"/>
        <v>-3.1</v>
      </c>
      <c r="V42" s="1226">
        <f t="shared" si="25"/>
        <v>6.8</v>
      </c>
      <c r="W42" s="1226">
        <f t="shared" si="25"/>
        <v>-9.9</v>
      </c>
      <c r="X42" s="1226">
        <f t="shared" si="25"/>
        <v>-8.6999999999999993</v>
      </c>
      <c r="Y42" s="1226">
        <f t="shared" si="25"/>
        <v>-32</v>
      </c>
      <c r="Z42" s="1226">
        <f t="shared" si="25"/>
        <v>6</v>
      </c>
      <c r="AA42" s="1226">
        <f t="shared" si="25"/>
        <v>2.4</v>
      </c>
      <c r="AB42" s="1226">
        <f t="shared" si="25"/>
        <v>6.1</v>
      </c>
      <c r="AC42" s="1226">
        <f t="shared" si="25"/>
        <v>0.5</v>
      </c>
      <c r="AD42" s="1226">
        <f t="shared" si="25"/>
        <v>1.9</v>
      </c>
      <c r="AE42" s="1226">
        <f t="shared" si="25"/>
        <v>-9.5</v>
      </c>
      <c r="AF42" s="1226">
        <f t="shared" si="25"/>
        <v>6.8</v>
      </c>
      <c r="AG42" s="1226">
        <f t="shared" si="25"/>
        <v>-4.5</v>
      </c>
      <c r="AH42" s="1226">
        <f t="shared" si="25"/>
        <v>3.2</v>
      </c>
      <c r="AI42" s="1226">
        <f t="shared" si="25"/>
        <v>-9.3000000000000007</v>
      </c>
      <c r="AJ42" s="1226">
        <f t="shared" si="25"/>
        <v>-0.4</v>
      </c>
      <c r="AK42" s="1226">
        <f t="shared" si="25"/>
        <v>-3.9</v>
      </c>
      <c r="AL42" s="1226">
        <f t="shared" si="25"/>
        <v>0.3</v>
      </c>
      <c r="AM42" s="1226">
        <f t="shared" si="25"/>
        <v>12</v>
      </c>
      <c r="AN42" s="1226"/>
      <c r="AO42" s="1535"/>
      <c r="AP42" s="1209"/>
    </row>
    <row r="43" spans="1:65">
      <c r="A43" s="1209"/>
      <c r="B43" s="2323"/>
      <c r="C43" s="2334" t="s">
        <v>1062</v>
      </c>
      <c r="D43" s="2302" t="s">
        <v>1063</v>
      </c>
      <c r="E43" s="2303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304">
        <v>21.497800000000002</v>
      </c>
      <c r="M43" s="2304">
        <v>20.016300000000001</v>
      </c>
      <c r="N43" s="2304">
        <v>16.942799999999998</v>
      </c>
      <c r="O43" s="2304">
        <v>15.441599999999999</v>
      </c>
      <c r="P43" s="2304">
        <v>15.7514</v>
      </c>
      <c r="Q43" s="2304">
        <v>15.833299999999999</v>
      </c>
      <c r="R43" s="2304">
        <v>15.335900000000001</v>
      </c>
      <c r="S43" s="2008">
        <v>15.3788</v>
      </c>
      <c r="T43" s="2008">
        <v>16.222300000000001</v>
      </c>
      <c r="U43" s="2008">
        <v>16.1462</v>
      </c>
      <c r="V43" s="2008">
        <v>15.3391</v>
      </c>
      <c r="W43" s="2008">
        <v>13.7842</v>
      </c>
      <c r="X43" s="2008">
        <v>12.857200000000001</v>
      </c>
      <c r="Y43" s="2008">
        <v>12.070399999999999</v>
      </c>
      <c r="Z43" s="2008">
        <v>13.1431</v>
      </c>
      <c r="AA43" s="2008">
        <v>10.777100000000001</v>
      </c>
      <c r="AB43" s="2008">
        <v>13.3581</v>
      </c>
      <c r="AC43" s="2008">
        <v>13.038500000000001</v>
      </c>
      <c r="AD43" s="2008">
        <v>12.9916</v>
      </c>
      <c r="AE43" s="2008">
        <v>12.5749</v>
      </c>
      <c r="AF43" s="2008">
        <v>13.0388</v>
      </c>
      <c r="AG43" s="2008">
        <v>13.464</v>
      </c>
      <c r="AH43" s="2008">
        <v>13.4169</v>
      </c>
      <c r="AI43" s="2008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1064</v>
      </c>
      <c r="AP43" s="1233" t="s">
        <v>271</v>
      </c>
    </row>
    <row r="44" spans="1:65">
      <c r="A44" s="1209"/>
      <c r="B44" s="2323" t="s">
        <v>1065</v>
      </c>
      <c r="C44" s="2382" t="s">
        <v>38</v>
      </c>
      <c r="D44" s="2310" t="s">
        <v>577</v>
      </c>
      <c r="E44" s="2292" t="s">
        <v>579</v>
      </c>
      <c r="F44" s="1226">
        <f t="shared" ref="F44:AN44" si="26">ROUND((F43-E43)/E43*100,1)</f>
        <v>8.8000000000000007</v>
      </c>
      <c r="G44" s="1226">
        <f t="shared" si="26"/>
        <v>-4.5</v>
      </c>
      <c r="H44" s="1226">
        <f t="shared" si="26"/>
        <v>-7.1</v>
      </c>
      <c r="I44" s="1226">
        <f t="shared" si="26"/>
        <v>-6.9</v>
      </c>
      <c r="J44" s="1226">
        <f t="shared" si="26"/>
        <v>1.9</v>
      </c>
      <c r="K44" s="1226">
        <f t="shared" si="26"/>
        <v>3.7</v>
      </c>
      <c r="L44" s="1226">
        <f t="shared" si="26"/>
        <v>8.3000000000000007</v>
      </c>
      <c r="M44" s="1226">
        <f t="shared" si="26"/>
        <v>-6.9</v>
      </c>
      <c r="N44" s="1226">
        <f t="shared" si="26"/>
        <v>-15.4</v>
      </c>
      <c r="O44" s="1226">
        <f t="shared" si="26"/>
        <v>-8.9</v>
      </c>
      <c r="P44" s="1226">
        <f t="shared" si="26"/>
        <v>2</v>
      </c>
      <c r="Q44" s="1226">
        <f t="shared" si="26"/>
        <v>0.5</v>
      </c>
      <c r="R44" s="1226">
        <f t="shared" si="26"/>
        <v>-3.1</v>
      </c>
      <c r="S44" s="1226">
        <f t="shared" si="26"/>
        <v>0.3</v>
      </c>
      <c r="T44" s="1226">
        <f t="shared" si="26"/>
        <v>5.5</v>
      </c>
      <c r="U44" s="1226">
        <f t="shared" si="26"/>
        <v>-0.5</v>
      </c>
      <c r="V44" s="1226">
        <f t="shared" si="26"/>
        <v>-5</v>
      </c>
      <c r="W44" s="1226">
        <f t="shared" si="26"/>
        <v>-10.1</v>
      </c>
      <c r="X44" s="1226">
        <f t="shared" si="26"/>
        <v>-6.7</v>
      </c>
      <c r="Y44" s="1226">
        <f t="shared" si="26"/>
        <v>-6.1</v>
      </c>
      <c r="Z44" s="1226">
        <f t="shared" si="26"/>
        <v>8.9</v>
      </c>
      <c r="AA44" s="1226">
        <f t="shared" si="26"/>
        <v>-18</v>
      </c>
      <c r="AB44" s="1226">
        <f t="shared" si="26"/>
        <v>23.9</v>
      </c>
      <c r="AC44" s="1226">
        <f t="shared" si="26"/>
        <v>-2.4</v>
      </c>
      <c r="AD44" s="1226">
        <f t="shared" si="26"/>
        <v>-0.4</v>
      </c>
      <c r="AE44" s="1226">
        <f t="shared" si="26"/>
        <v>-3.2</v>
      </c>
      <c r="AF44" s="1226">
        <f t="shared" si="26"/>
        <v>3.7</v>
      </c>
      <c r="AG44" s="1226">
        <f t="shared" si="26"/>
        <v>3.3</v>
      </c>
      <c r="AH44" s="1226">
        <f t="shared" si="26"/>
        <v>-0.3</v>
      </c>
      <c r="AI44" s="1226">
        <f t="shared" si="26"/>
        <v>-0.9</v>
      </c>
      <c r="AJ44" s="1226">
        <f t="shared" si="26"/>
        <v>-13.4</v>
      </c>
      <c r="AK44" s="1226">
        <f t="shared" si="26"/>
        <v>0.7</v>
      </c>
      <c r="AL44" s="1226">
        <f t="shared" si="26"/>
        <v>-8.6</v>
      </c>
      <c r="AM44" s="1226">
        <f t="shared" si="26"/>
        <v>20</v>
      </c>
      <c r="AN44" s="1226">
        <f t="shared" si="26"/>
        <v>-3.7</v>
      </c>
      <c r="AO44" s="1544" t="s">
        <v>1066</v>
      </c>
      <c r="AP44" s="1209"/>
    </row>
    <row r="45" spans="1:65">
      <c r="A45" s="1209"/>
      <c r="B45" s="2323"/>
      <c r="C45" s="2301" t="s">
        <v>1216</v>
      </c>
      <c r="D45" s="2302" t="s">
        <v>567</v>
      </c>
      <c r="E45" s="2370"/>
      <c r="F45" s="2383"/>
      <c r="G45" s="2383"/>
      <c r="H45" s="2383"/>
      <c r="I45" s="2383"/>
      <c r="J45" s="2383">
        <f>J166/100</f>
        <v>11736.2</v>
      </c>
      <c r="K45" s="2383">
        <f t="shared" ref="K45:AM45" si="27">K166/100</f>
        <v>10763.09</v>
      </c>
      <c r="L45" s="2383">
        <f t="shared" si="27"/>
        <v>11591.7</v>
      </c>
      <c r="M45" s="2383">
        <f t="shared" si="27"/>
        <v>12242.89</v>
      </c>
      <c r="N45" s="2383">
        <f t="shared" si="27"/>
        <v>12251.03</v>
      </c>
      <c r="O45" s="2383">
        <f t="shared" si="27"/>
        <v>11739.82</v>
      </c>
      <c r="P45" s="2383">
        <f t="shared" si="27"/>
        <v>11241.83</v>
      </c>
      <c r="Q45" s="2383">
        <f t="shared" si="27"/>
        <v>10762.6</v>
      </c>
      <c r="R45" s="2383">
        <f t="shared" si="27"/>
        <v>10246.98</v>
      </c>
      <c r="S45" s="2383">
        <f t="shared" si="27"/>
        <v>9843.01</v>
      </c>
      <c r="T45" s="2383">
        <f t="shared" si="27"/>
        <v>9588.25</v>
      </c>
      <c r="U45" s="2383">
        <f t="shared" si="27"/>
        <v>9349.81</v>
      </c>
      <c r="V45" s="2383">
        <f t="shared" si="27"/>
        <v>9255.7000000000007</v>
      </c>
      <c r="W45" s="2383">
        <f t="shared" si="27"/>
        <v>9419.4699999999993</v>
      </c>
      <c r="X45" s="2383">
        <f t="shared" si="27"/>
        <v>9365.34</v>
      </c>
      <c r="Y45" s="2383">
        <f t="shared" si="27"/>
        <v>8983.89</v>
      </c>
      <c r="Z45" s="2383">
        <f t="shared" si="27"/>
        <v>9018.7099999999991</v>
      </c>
      <c r="AA45" s="2383">
        <f t="shared" si="27"/>
        <v>9077.5300000000007</v>
      </c>
      <c r="AB45" s="2383">
        <f t="shared" si="27"/>
        <v>8927.18</v>
      </c>
      <c r="AC45" s="2383">
        <f t="shared" si="27"/>
        <v>8858.9699999999993</v>
      </c>
      <c r="AD45" s="2383">
        <f t="shared" si="27"/>
        <v>8907.6</v>
      </c>
      <c r="AE45" s="2383">
        <f t="shared" si="27"/>
        <v>8835.0400000000009</v>
      </c>
      <c r="AF45" s="2383">
        <f t="shared" si="27"/>
        <v>8615.56</v>
      </c>
      <c r="AG45" s="2383">
        <f t="shared" si="27"/>
        <v>8445.9599999999991</v>
      </c>
      <c r="AH45" s="2383">
        <f t="shared" si="27"/>
        <v>8190.37</v>
      </c>
      <c r="AI45" s="2383">
        <f t="shared" si="27"/>
        <v>8045.2</v>
      </c>
      <c r="AJ45" s="2383">
        <f t="shared" si="27"/>
        <v>8041.89</v>
      </c>
      <c r="AK45" s="2383">
        <f t="shared" si="27"/>
        <v>8222.2800000000007</v>
      </c>
      <c r="AL45" s="2383">
        <f t="shared" si="27"/>
        <v>8271.9</v>
      </c>
      <c r="AM45" s="2383">
        <f t="shared" si="27"/>
        <v>9143.2000000000007</v>
      </c>
      <c r="AN45" s="2383"/>
      <c r="AO45" s="1545" t="s">
        <v>1067</v>
      </c>
      <c r="AP45" s="1209" t="s">
        <v>271</v>
      </c>
    </row>
    <row r="46" spans="1:65">
      <c r="A46" s="1209"/>
      <c r="B46" s="2369"/>
      <c r="C46" s="2306"/>
      <c r="D46" s="2310" t="s">
        <v>577</v>
      </c>
      <c r="E46" s="2292"/>
      <c r="F46" s="1226"/>
      <c r="G46" s="1226"/>
      <c r="H46" s="1226"/>
      <c r="I46" s="1226"/>
      <c r="J46" s="1226"/>
      <c r="K46" s="1226">
        <f t="shared" ref="K46:AM46" si="28">ROUND((K45-J45)/J45*100,1)</f>
        <v>-8.3000000000000007</v>
      </c>
      <c r="L46" s="1226">
        <f t="shared" si="28"/>
        <v>7.7</v>
      </c>
      <c r="M46" s="1226">
        <f t="shared" si="28"/>
        <v>5.6</v>
      </c>
      <c r="N46" s="1226">
        <f t="shared" si="28"/>
        <v>0.1</v>
      </c>
      <c r="O46" s="1226">
        <f t="shared" si="28"/>
        <v>-4.2</v>
      </c>
      <c r="P46" s="1226">
        <f t="shared" si="28"/>
        <v>-4.2</v>
      </c>
      <c r="Q46" s="1226">
        <f t="shared" si="28"/>
        <v>-4.3</v>
      </c>
      <c r="R46" s="1226">
        <f t="shared" si="28"/>
        <v>-4.8</v>
      </c>
      <c r="S46" s="1226">
        <f t="shared" si="28"/>
        <v>-3.9</v>
      </c>
      <c r="T46" s="1226">
        <f t="shared" si="28"/>
        <v>-2.6</v>
      </c>
      <c r="U46" s="1226">
        <f t="shared" si="28"/>
        <v>-2.5</v>
      </c>
      <c r="V46" s="1226">
        <f t="shared" si="28"/>
        <v>-1</v>
      </c>
      <c r="W46" s="1226">
        <f t="shared" si="28"/>
        <v>1.8</v>
      </c>
      <c r="X46" s="1226">
        <f t="shared" si="28"/>
        <v>-0.6</v>
      </c>
      <c r="Y46" s="1226">
        <f t="shared" si="28"/>
        <v>-4.0999999999999996</v>
      </c>
      <c r="Z46" s="1226">
        <f t="shared" si="28"/>
        <v>0.4</v>
      </c>
      <c r="AA46" s="1226">
        <f t="shared" si="28"/>
        <v>0.7</v>
      </c>
      <c r="AB46" s="1226">
        <f t="shared" si="28"/>
        <v>-1.7</v>
      </c>
      <c r="AC46" s="1226">
        <f t="shared" si="28"/>
        <v>-0.8</v>
      </c>
      <c r="AD46" s="1226">
        <f t="shared" si="28"/>
        <v>0.5</v>
      </c>
      <c r="AE46" s="1226">
        <f t="shared" si="28"/>
        <v>-0.8</v>
      </c>
      <c r="AF46" s="1226">
        <f t="shared" si="28"/>
        <v>-2.5</v>
      </c>
      <c r="AG46" s="1226">
        <f t="shared" si="28"/>
        <v>-2</v>
      </c>
      <c r="AH46" s="1226">
        <f t="shared" si="28"/>
        <v>-3</v>
      </c>
      <c r="AI46" s="1226">
        <f t="shared" si="28"/>
        <v>-1.8</v>
      </c>
      <c r="AJ46" s="1226">
        <f t="shared" si="28"/>
        <v>0</v>
      </c>
      <c r="AK46" s="1226">
        <f t="shared" si="28"/>
        <v>2.2000000000000002</v>
      </c>
      <c r="AL46" s="1226">
        <f t="shared" si="28"/>
        <v>0.6</v>
      </c>
      <c r="AM46" s="1226">
        <f t="shared" si="28"/>
        <v>10.5</v>
      </c>
      <c r="AN46" s="1226"/>
      <c r="AO46" s="1535" t="s">
        <v>97</v>
      </c>
      <c r="AP46" s="1209"/>
    </row>
    <row r="47" spans="1:65">
      <c r="A47" s="1209"/>
      <c r="B47" s="2323" t="s">
        <v>1068</v>
      </c>
      <c r="C47" s="2349" t="s">
        <v>1069</v>
      </c>
      <c r="D47" s="2332" t="s">
        <v>567</v>
      </c>
      <c r="E47" s="2384">
        <v>51305.978479999998</v>
      </c>
      <c r="F47" s="2368">
        <v>57067.131139999998</v>
      </c>
      <c r="G47" s="2368">
        <v>57899.718399999998</v>
      </c>
      <c r="H47" s="2368">
        <v>59120.502009999997</v>
      </c>
      <c r="I47" s="2368">
        <v>52009.217859999997</v>
      </c>
      <c r="J47" s="2368">
        <v>50441.609179999999</v>
      </c>
      <c r="K47" s="2368">
        <v>33113.761270000003</v>
      </c>
      <c r="L47" s="2093">
        <v>45338.332029999998</v>
      </c>
      <c r="M47" s="2093">
        <v>51729.740619999997</v>
      </c>
      <c r="N47" s="2093">
        <v>49845.406329999998</v>
      </c>
      <c r="O47" s="2093">
        <v>44064.011299999998</v>
      </c>
      <c r="P47" s="2093">
        <v>44874.864419999998</v>
      </c>
      <c r="Q47" s="2093">
        <v>43506.613369999999</v>
      </c>
      <c r="R47" s="2093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8258.5249999999996</v>
      </c>
      <c r="AN47" s="1537"/>
      <c r="AO47" s="1283" t="s">
        <v>1070</v>
      </c>
      <c r="AP47" s="1212"/>
    </row>
    <row r="48" spans="1:65">
      <c r="A48" s="1209"/>
      <c r="B48" s="2323"/>
      <c r="C48" s="2382"/>
      <c r="D48" s="2310" t="s">
        <v>577</v>
      </c>
      <c r="E48" s="2292" t="s">
        <v>579</v>
      </c>
      <c r="F48" s="2363">
        <v>11.2</v>
      </c>
      <c r="G48" s="1226">
        <f t="shared" ref="G48:AM48" si="29">ROUND((G47-F47)/F47*100,1)</f>
        <v>1.5</v>
      </c>
      <c r="H48" s="1226">
        <f t="shared" si="29"/>
        <v>2.1</v>
      </c>
      <c r="I48" s="1226">
        <f t="shared" si="29"/>
        <v>-12</v>
      </c>
      <c r="J48" s="1226">
        <f t="shared" si="29"/>
        <v>-3</v>
      </c>
      <c r="K48" s="1226">
        <f t="shared" si="29"/>
        <v>-34.4</v>
      </c>
      <c r="L48" s="1226">
        <f t="shared" si="29"/>
        <v>36.9</v>
      </c>
      <c r="M48" s="1226">
        <f t="shared" si="29"/>
        <v>14.1</v>
      </c>
      <c r="N48" s="1226">
        <f t="shared" si="29"/>
        <v>-3.6</v>
      </c>
      <c r="O48" s="1226">
        <f t="shared" si="29"/>
        <v>-11.6</v>
      </c>
      <c r="P48" s="1226">
        <f t="shared" si="29"/>
        <v>1.8</v>
      </c>
      <c r="Q48" s="1226">
        <f t="shared" si="29"/>
        <v>-3</v>
      </c>
      <c r="R48" s="1226">
        <f t="shared" si="29"/>
        <v>7</v>
      </c>
      <c r="S48" s="1226">
        <f t="shared" si="29"/>
        <v>1.6</v>
      </c>
      <c r="T48" s="1226">
        <f t="shared" si="29"/>
        <v>14.2</v>
      </c>
      <c r="U48" s="1226">
        <f t="shared" si="29"/>
        <v>7</v>
      </c>
      <c r="V48" s="1226">
        <f t="shared" si="29"/>
        <v>10.8</v>
      </c>
      <c r="W48" s="1226">
        <f t="shared" si="29"/>
        <v>9</v>
      </c>
      <c r="X48" s="1226">
        <f t="shared" si="29"/>
        <v>-1</v>
      </c>
      <c r="Y48" s="1226">
        <f t="shared" si="29"/>
        <v>-30.2</v>
      </c>
      <c r="Z48" s="1226">
        <f t="shared" si="29"/>
        <v>20.9</v>
      </c>
      <c r="AA48" s="1226">
        <f t="shared" si="29"/>
        <v>4.9000000000000004</v>
      </c>
      <c r="AB48" s="1226">
        <f t="shared" si="29"/>
        <v>-6.6</v>
      </c>
      <c r="AC48" s="1226">
        <f t="shared" si="29"/>
        <v>3.4</v>
      </c>
      <c r="AD48" s="1226">
        <f t="shared" si="29"/>
        <v>4.2</v>
      </c>
      <c r="AE48" s="1226">
        <f t="shared" si="29"/>
        <v>0.8</v>
      </c>
      <c r="AF48" s="1226">
        <f t="shared" si="29"/>
        <v>-9.1</v>
      </c>
      <c r="AG48" s="1226">
        <f t="shared" si="29"/>
        <v>10.3</v>
      </c>
      <c r="AH48" s="1226">
        <f t="shared" si="29"/>
        <v>3.9</v>
      </c>
      <c r="AI48" s="1226">
        <f t="shared" si="29"/>
        <v>-5.4</v>
      </c>
      <c r="AJ48" s="1226">
        <f t="shared" si="29"/>
        <v>-11.6</v>
      </c>
      <c r="AK48" s="1511">
        <f t="shared" si="29"/>
        <v>21.2</v>
      </c>
      <c r="AL48" s="1511">
        <f t="shared" si="29"/>
        <v>-87.9</v>
      </c>
      <c r="AM48" s="1226">
        <f t="shared" si="29"/>
        <v>3.5</v>
      </c>
      <c r="AN48" s="2265"/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23" t="s">
        <v>1071</v>
      </c>
      <c r="C49" s="2334" t="s">
        <v>1072</v>
      </c>
      <c r="D49" s="2302" t="s">
        <v>567</v>
      </c>
      <c r="E49" s="2370">
        <v>29365.26179</v>
      </c>
      <c r="F49" s="2383">
        <v>31861.486440000001</v>
      </c>
      <c r="G49" s="2383">
        <v>31100.659</v>
      </c>
      <c r="H49" s="2383">
        <v>29232.537660000002</v>
      </c>
      <c r="I49" s="2383">
        <v>26445.870940000001</v>
      </c>
      <c r="J49" s="2383">
        <v>28033.057209999999</v>
      </c>
      <c r="K49" s="2383">
        <v>18065.047999999999</v>
      </c>
      <c r="L49" s="2385">
        <v>28063.200819999998</v>
      </c>
      <c r="M49" s="2385">
        <v>29839.509480000001</v>
      </c>
      <c r="N49" s="2385">
        <v>26776.77707</v>
      </c>
      <c r="O49" s="2385">
        <v>23384.84952</v>
      </c>
      <c r="P49" s="2385">
        <v>24027.724730000002</v>
      </c>
      <c r="Q49" s="2385">
        <v>24263.218499999999</v>
      </c>
      <c r="R49" s="2385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5718.1390000000001</v>
      </c>
      <c r="AN49" s="2658"/>
      <c r="AO49" s="1254"/>
      <c r="AP49" s="1212"/>
    </row>
    <row r="50" spans="1:42">
      <c r="A50" s="1209"/>
      <c r="B50" s="2323"/>
      <c r="C50" s="2386"/>
      <c r="D50" s="2350" t="s">
        <v>577</v>
      </c>
      <c r="E50" s="2292" t="s">
        <v>579</v>
      </c>
      <c r="F50" s="2311">
        <v>8.5</v>
      </c>
      <c r="G50" s="1226">
        <f t="shared" ref="G50:AM50" si="30">ROUND((G49-F49)/F49*100,1)</f>
        <v>-2.4</v>
      </c>
      <c r="H50" s="1226">
        <f t="shared" si="30"/>
        <v>-6</v>
      </c>
      <c r="I50" s="1226">
        <f t="shared" si="30"/>
        <v>-9.5</v>
      </c>
      <c r="J50" s="1226">
        <f t="shared" si="30"/>
        <v>6</v>
      </c>
      <c r="K50" s="1226">
        <f t="shared" si="30"/>
        <v>-35.6</v>
      </c>
      <c r="L50" s="1226">
        <f t="shared" si="30"/>
        <v>55.3</v>
      </c>
      <c r="M50" s="1226">
        <f t="shared" si="30"/>
        <v>6.3</v>
      </c>
      <c r="N50" s="1226">
        <f t="shared" si="30"/>
        <v>-10.3</v>
      </c>
      <c r="O50" s="1226">
        <f t="shared" si="30"/>
        <v>-12.7</v>
      </c>
      <c r="P50" s="1226">
        <f t="shared" si="30"/>
        <v>2.7</v>
      </c>
      <c r="Q50" s="1226">
        <f t="shared" si="30"/>
        <v>1</v>
      </c>
      <c r="R50" s="1226">
        <f t="shared" si="30"/>
        <v>0.1</v>
      </c>
      <c r="S50" s="1226">
        <f t="shared" si="30"/>
        <v>-1.3</v>
      </c>
      <c r="T50" s="1226">
        <f t="shared" si="30"/>
        <v>8.5</v>
      </c>
      <c r="U50" s="1226">
        <f t="shared" si="30"/>
        <v>11.8</v>
      </c>
      <c r="V50" s="1226">
        <f t="shared" si="30"/>
        <v>11.8</v>
      </c>
      <c r="W50" s="1226">
        <f t="shared" si="30"/>
        <v>11.3</v>
      </c>
      <c r="X50" s="1226">
        <f t="shared" si="30"/>
        <v>9.3000000000000007</v>
      </c>
      <c r="Y50" s="1226">
        <f t="shared" si="30"/>
        <v>-30</v>
      </c>
      <c r="Z50" s="1226">
        <f t="shared" si="30"/>
        <v>10.1</v>
      </c>
      <c r="AA50" s="1226">
        <f t="shared" si="30"/>
        <v>15.5</v>
      </c>
      <c r="AB50" s="1226">
        <f t="shared" si="30"/>
        <v>-1.7</v>
      </c>
      <c r="AC50" s="1226">
        <f t="shared" si="30"/>
        <v>12.8</v>
      </c>
      <c r="AD50" s="1226">
        <f t="shared" si="30"/>
        <v>8</v>
      </c>
      <c r="AE50" s="1226">
        <f t="shared" si="30"/>
        <v>-2</v>
      </c>
      <c r="AF50" s="1226">
        <f t="shared" si="30"/>
        <v>-14.3</v>
      </c>
      <c r="AG50" s="1226">
        <f t="shared" si="30"/>
        <v>13</v>
      </c>
      <c r="AH50" s="1226">
        <f t="shared" si="30"/>
        <v>6.1</v>
      </c>
      <c r="AI50" s="1226">
        <f t="shared" si="30"/>
        <v>-4</v>
      </c>
      <c r="AJ50" s="1226">
        <f t="shared" si="30"/>
        <v>-11.2</v>
      </c>
      <c r="AK50" s="1226">
        <f t="shared" si="30"/>
        <v>22.1</v>
      </c>
      <c r="AL50" s="1226">
        <f t="shared" si="30"/>
        <v>-85.9</v>
      </c>
      <c r="AM50" s="1226">
        <f t="shared" si="30"/>
        <v>-8.4</v>
      </c>
      <c r="AN50" s="2265"/>
      <c r="AO50" s="1546"/>
      <c r="AP50" s="1209"/>
    </row>
    <row r="51" spans="1:42" ht="19.5" thickBot="1">
      <c r="A51" s="1209"/>
      <c r="B51" s="2387" t="s">
        <v>1073</v>
      </c>
      <c r="C51" s="2388" t="s">
        <v>1074</v>
      </c>
      <c r="D51" s="2389" t="s">
        <v>1215</v>
      </c>
      <c r="E51" s="2390">
        <v>137.96</v>
      </c>
      <c r="F51" s="2391">
        <v>144.81</v>
      </c>
      <c r="G51" s="2391">
        <v>134.54</v>
      </c>
      <c r="H51" s="2391">
        <v>126.65</v>
      </c>
      <c r="I51" s="2391">
        <v>111.1833333</v>
      </c>
      <c r="J51" s="2391">
        <v>102.2308333</v>
      </c>
      <c r="K51" s="2391">
        <v>94.063333330000006</v>
      </c>
      <c r="L51" s="2391">
        <v>108.79166669999999</v>
      </c>
      <c r="M51" s="2391">
        <v>120.9975</v>
      </c>
      <c r="N51" s="2391">
        <v>130.89916669999999</v>
      </c>
      <c r="O51" s="2391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9">
        <v>131.57</v>
      </c>
      <c r="AM51" s="1830">
        <v>140.59</v>
      </c>
      <c r="AN51" s="2660">
        <v>151.44999999999999</v>
      </c>
      <c r="AO51" s="1548" t="s">
        <v>1082</v>
      </c>
      <c r="AP51" s="1209"/>
    </row>
    <row r="52" spans="1:42" ht="14.25" hidden="1" customHeight="1">
      <c r="A52" s="1209"/>
      <c r="B52" s="2392" t="s">
        <v>1075</v>
      </c>
      <c r="C52" s="2393" t="s">
        <v>1076</v>
      </c>
      <c r="D52" s="2394" t="s">
        <v>1035</v>
      </c>
      <c r="E52" s="2395"/>
      <c r="F52" s="1547">
        <v>4.25</v>
      </c>
      <c r="G52" s="1547" t="s">
        <v>1077</v>
      </c>
      <c r="H52" s="1547" t="s">
        <v>1078</v>
      </c>
      <c r="I52" s="1547" t="s">
        <v>1079</v>
      </c>
      <c r="J52" s="1547">
        <v>1.75</v>
      </c>
      <c r="K52" s="1547" t="s">
        <v>1080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1081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1082</v>
      </c>
      <c r="AP52" s="1209"/>
    </row>
    <row r="53" spans="1:42" ht="14.25" hidden="1" customHeight="1">
      <c r="A53" s="1209"/>
      <c r="B53" s="2392" t="s">
        <v>1083</v>
      </c>
      <c r="C53" s="820"/>
      <c r="D53" s="2396" t="s">
        <v>1084</v>
      </c>
      <c r="E53" s="2395"/>
      <c r="F53" s="1547" t="s">
        <v>1085</v>
      </c>
      <c r="G53" s="1547" t="s">
        <v>1086</v>
      </c>
      <c r="H53" s="1547" t="s">
        <v>1087</v>
      </c>
      <c r="I53" s="1547" t="s">
        <v>1088</v>
      </c>
      <c r="J53" s="1547"/>
      <c r="K53" s="1547" t="s">
        <v>1089</v>
      </c>
      <c r="L53" s="1547"/>
      <c r="M53" s="1547"/>
      <c r="N53" s="1547"/>
      <c r="O53" s="1547"/>
      <c r="P53" s="1547"/>
      <c r="Q53" s="1547" t="s">
        <v>1090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1091</v>
      </c>
      <c r="AP53" s="1209"/>
    </row>
    <row r="54" spans="1:42" ht="14.25" hidden="1" customHeight="1">
      <c r="A54" s="1209"/>
      <c r="B54" s="2392" t="s">
        <v>1092</v>
      </c>
      <c r="C54" s="820"/>
      <c r="D54" s="2397"/>
      <c r="E54" s="2395"/>
      <c r="F54" s="1547" t="s">
        <v>1093</v>
      </c>
      <c r="G54" s="1547" t="s">
        <v>1094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1095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8" t="s">
        <v>1096</v>
      </c>
      <c r="C55" s="2399" t="s">
        <v>1097</v>
      </c>
      <c r="D55" s="2400" t="s">
        <v>1098</v>
      </c>
      <c r="E55" s="2401">
        <v>5380.5680000000002</v>
      </c>
      <c r="F55" s="2402">
        <v>5405.04</v>
      </c>
      <c r="G55" s="2402">
        <v>5436.1049999999996</v>
      </c>
      <c r="H55" s="2402">
        <v>5466.0590000000002</v>
      </c>
      <c r="I55" s="2402">
        <v>5492.9790000000003</v>
      </c>
      <c r="J55" s="2402">
        <v>5520.3969999999999</v>
      </c>
      <c r="K55" s="2402">
        <v>5401.8770000000004</v>
      </c>
      <c r="L55" s="2402">
        <v>5416.7470000000003</v>
      </c>
      <c r="M55" s="2402">
        <v>5442.1310000000003</v>
      </c>
      <c r="N55" s="2402">
        <v>5470.1689999999999</v>
      </c>
      <c r="O55" s="2402">
        <v>5549.3450000000003</v>
      </c>
      <c r="P55" s="2402">
        <v>5550.5739999999996</v>
      </c>
      <c r="Q55" s="2402">
        <v>5568.3050000000003</v>
      </c>
      <c r="R55" s="2402">
        <v>5580.8580000000002</v>
      </c>
      <c r="S55" s="2402">
        <v>5588.268</v>
      </c>
      <c r="T55" s="2402">
        <v>5591.8810000000003</v>
      </c>
      <c r="U55" s="2402">
        <v>5590.6009999999997</v>
      </c>
      <c r="V55" s="2402">
        <v>5592.9390000000003</v>
      </c>
      <c r="W55" s="2402">
        <v>5594.2489999999998</v>
      </c>
      <c r="X55" s="2402">
        <v>5596.4489999999996</v>
      </c>
      <c r="Y55" s="2402">
        <v>5599.3590000000004</v>
      </c>
      <c r="Z55" s="2402">
        <v>5588.1329999999998</v>
      </c>
      <c r="AA55" s="2402">
        <v>5584.2849999999999</v>
      </c>
      <c r="AB55" s="2402">
        <v>5575.598</v>
      </c>
      <c r="AC55" s="2402">
        <v>5563.5479999999998</v>
      </c>
      <c r="AD55" s="2402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/>
      <c r="AO55" s="1553" t="s">
        <v>1099</v>
      </c>
      <c r="AP55" s="1209"/>
    </row>
    <row r="56" spans="1:42">
      <c r="A56" s="1209"/>
      <c r="B56" s="2403" t="s">
        <v>1100</v>
      </c>
      <c r="C56" s="2404"/>
      <c r="D56" s="2375" t="s">
        <v>984</v>
      </c>
      <c r="E56" s="2292" t="s">
        <v>579</v>
      </c>
      <c r="F56" s="2405">
        <f>ROUND((F55-E55)/E55*100,2)</f>
        <v>0.45</v>
      </c>
      <c r="G56" s="2405">
        <f t="shared" ref="G56:AM56" si="31">ROUND((G55-F55)/F55*100,2)</f>
        <v>0.56999999999999995</v>
      </c>
      <c r="H56" s="2405">
        <f t="shared" si="31"/>
        <v>0.55000000000000004</v>
      </c>
      <c r="I56" s="2405">
        <f t="shared" si="31"/>
        <v>0.49</v>
      </c>
      <c r="J56" s="2405">
        <f t="shared" si="31"/>
        <v>0.5</v>
      </c>
      <c r="K56" s="2405">
        <f t="shared" si="31"/>
        <v>-2.15</v>
      </c>
      <c r="L56" s="2405">
        <f t="shared" si="31"/>
        <v>0.28000000000000003</v>
      </c>
      <c r="M56" s="2405">
        <f t="shared" si="31"/>
        <v>0.47</v>
      </c>
      <c r="N56" s="2405">
        <f t="shared" si="31"/>
        <v>0.52</v>
      </c>
      <c r="O56" s="2405">
        <f t="shared" si="31"/>
        <v>1.45</v>
      </c>
      <c r="P56" s="2405">
        <f t="shared" si="31"/>
        <v>0.02</v>
      </c>
      <c r="Q56" s="2405">
        <f t="shared" si="31"/>
        <v>0.32</v>
      </c>
      <c r="R56" s="2405">
        <f t="shared" si="31"/>
        <v>0.23</v>
      </c>
      <c r="S56" s="2405">
        <f t="shared" si="31"/>
        <v>0.13</v>
      </c>
      <c r="T56" s="2405">
        <f t="shared" si="31"/>
        <v>0.06</v>
      </c>
      <c r="U56" s="2405">
        <f t="shared" si="31"/>
        <v>-0.02</v>
      </c>
      <c r="V56" s="2405">
        <f t="shared" si="31"/>
        <v>0.04</v>
      </c>
      <c r="W56" s="2405">
        <f t="shared" si="31"/>
        <v>0.02</v>
      </c>
      <c r="X56" s="2405">
        <f t="shared" si="31"/>
        <v>0.04</v>
      </c>
      <c r="Y56" s="2405">
        <f t="shared" si="31"/>
        <v>0.05</v>
      </c>
      <c r="Z56" s="2405">
        <f t="shared" si="31"/>
        <v>-0.2</v>
      </c>
      <c r="AA56" s="2405">
        <f t="shared" si="31"/>
        <v>-7.0000000000000007E-2</v>
      </c>
      <c r="AB56" s="2405">
        <f t="shared" si="31"/>
        <v>-0.16</v>
      </c>
      <c r="AC56" s="2405">
        <f t="shared" si="31"/>
        <v>-0.22</v>
      </c>
      <c r="AD56" s="2405">
        <f t="shared" si="31"/>
        <v>-0.24</v>
      </c>
      <c r="AE56" s="2405">
        <f t="shared" si="31"/>
        <v>-0.28000000000000003</v>
      </c>
      <c r="AF56" s="2405">
        <f t="shared" si="31"/>
        <v>-0.16</v>
      </c>
      <c r="AG56" s="2405">
        <f t="shared" si="31"/>
        <v>-0.22</v>
      </c>
      <c r="AH56" s="2405">
        <f t="shared" si="31"/>
        <v>-0.26</v>
      </c>
      <c r="AI56" s="1554">
        <f t="shared" si="31"/>
        <v>-0.27</v>
      </c>
      <c r="AJ56" s="1554">
        <f t="shared" si="31"/>
        <v>-0.36</v>
      </c>
      <c r="AK56" s="1555">
        <f t="shared" si="31"/>
        <v>-0.59</v>
      </c>
      <c r="AL56" s="1554">
        <f t="shared" si="31"/>
        <v>-0.53</v>
      </c>
      <c r="AM56" s="1554">
        <f t="shared" si="31"/>
        <v>-0.63</v>
      </c>
      <c r="AN56" s="1554"/>
      <c r="AO56" s="1309" t="s">
        <v>1101</v>
      </c>
      <c r="AP56" s="1209" t="s">
        <v>271</v>
      </c>
    </row>
    <row r="57" spans="1:42">
      <c r="A57" s="1209"/>
      <c r="B57" s="2403" t="s">
        <v>1102</v>
      </c>
      <c r="C57" s="2406" t="s">
        <v>1103</v>
      </c>
      <c r="D57" s="2407" t="s">
        <v>1104</v>
      </c>
      <c r="E57" s="2408">
        <f>E116/1000</f>
        <v>2314.4490000000001</v>
      </c>
      <c r="F57" s="1831">
        <f t="shared" ref="F57:AL57" si="32">F116/1000</f>
        <v>2336.7620000000002</v>
      </c>
      <c r="G57" s="1831">
        <f t="shared" si="32"/>
        <v>2367.8200000000002</v>
      </c>
      <c r="H57" s="1831">
        <f t="shared" si="32"/>
        <v>2390.8980000000001</v>
      </c>
      <c r="I57" s="1831">
        <f t="shared" si="32"/>
        <v>2413.913</v>
      </c>
      <c r="J57" s="1831">
        <f t="shared" si="32"/>
        <v>2399.0529999999999</v>
      </c>
      <c r="K57" s="1831">
        <f t="shared" si="32"/>
        <v>2427.9070000000002</v>
      </c>
      <c r="L57" s="1831">
        <f t="shared" si="32"/>
        <v>2404.694</v>
      </c>
      <c r="M57" s="1831">
        <f t="shared" si="32"/>
        <v>2383.6970000000001</v>
      </c>
      <c r="N57" s="1831">
        <f t="shared" si="32"/>
        <v>2333.8069999999998</v>
      </c>
      <c r="O57" s="1831">
        <f t="shared" si="32"/>
        <v>2351.6410000000001</v>
      </c>
      <c r="P57" s="1831">
        <f t="shared" si="32"/>
        <v>2409.9609999999998</v>
      </c>
      <c r="Q57" s="1831">
        <f t="shared" si="32"/>
        <v>2416.694</v>
      </c>
      <c r="R57" s="1831">
        <f t="shared" si="32"/>
        <v>2403.5349999999999</v>
      </c>
      <c r="S57" s="1831">
        <f t="shared" si="32"/>
        <v>2390.4940000000001</v>
      </c>
      <c r="T57" s="1831">
        <f t="shared" si="32"/>
        <v>2387.6439999999998</v>
      </c>
      <c r="U57" s="1831">
        <f t="shared" si="32"/>
        <v>2436.6280000000002</v>
      </c>
      <c r="V57" s="1831">
        <f t="shared" si="32"/>
        <v>2665.6840000000002</v>
      </c>
      <c r="W57" s="1831">
        <f t="shared" si="32"/>
        <v>2690.087</v>
      </c>
      <c r="X57" s="1558">
        <f t="shared" si="32"/>
        <v>2738.7170000000001</v>
      </c>
      <c r="Y57" s="1558">
        <f t="shared" si="32"/>
        <v>2769.1570000000002</v>
      </c>
      <c r="Z57" s="1558">
        <f t="shared" si="32"/>
        <v>2701.442</v>
      </c>
      <c r="AA57" s="1558">
        <f t="shared" si="32"/>
        <v>2713.3530000000001</v>
      </c>
      <c r="AB57" s="1558">
        <f t="shared" si="32"/>
        <v>2712.0540000000001</v>
      </c>
      <c r="AC57" s="1558">
        <f t="shared" si="32"/>
        <v>2728.0410000000002</v>
      </c>
      <c r="AD57" s="1558">
        <f t="shared" si="32"/>
        <v>2740.527</v>
      </c>
      <c r="AE57" s="1558">
        <f t="shared" si="32"/>
        <v>2673.79</v>
      </c>
      <c r="AF57" s="1558">
        <f t="shared" si="32"/>
        <v>2687.431</v>
      </c>
      <c r="AG57" s="1558">
        <f t="shared" si="32"/>
        <v>2673.3589999999999</v>
      </c>
      <c r="AH57" s="1558">
        <f t="shared" si="32"/>
        <v>2681.0059999999999</v>
      </c>
      <c r="AI57" s="1558">
        <f t="shared" si="32"/>
        <v>2706.489</v>
      </c>
      <c r="AJ57" s="1558">
        <f t="shared" si="32"/>
        <v>2732.165</v>
      </c>
      <c r="AK57" s="1558">
        <f t="shared" si="32"/>
        <v>2727.78</v>
      </c>
      <c r="AL57" s="1558">
        <f t="shared" si="32"/>
        <v>2725.9720000000002</v>
      </c>
      <c r="AM57" s="2409" t="s">
        <v>568</v>
      </c>
      <c r="AN57" s="2409"/>
      <c r="AO57" s="1556" t="s">
        <v>1105</v>
      </c>
      <c r="AP57" s="1209"/>
    </row>
    <row r="58" spans="1:42">
      <c r="A58" s="1209"/>
      <c r="B58" s="2403" t="s">
        <v>1106</v>
      </c>
      <c r="C58" s="2301" t="s">
        <v>1107</v>
      </c>
      <c r="D58" s="2350" t="s">
        <v>984</v>
      </c>
      <c r="E58" s="2328" t="s">
        <v>579</v>
      </c>
      <c r="F58" s="2405">
        <f t="shared" ref="F58:AL58" si="33">ROUND((F57-E57)/E57*100,2)</f>
        <v>0.96</v>
      </c>
      <c r="G58" s="2405">
        <f t="shared" si="33"/>
        <v>1.33</v>
      </c>
      <c r="H58" s="2405">
        <f t="shared" si="33"/>
        <v>0.97</v>
      </c>
      <c r="I58" s="2405">
        <f t="shared" si="33"/>
        <v>0.96</v>
      </c>
      <c r="J58" s="2405">
        <f t="shared" si="33"/>
        <v>-0.62</v>
      </c>
      <c r="K58" s="2405">
        <f t="shared" si="33"/>
        <v>1.2</v>
      </c>
      <c r="L58" s="1291">
        <f t="shared" si="33"/>
        <v>-0.96</v>
      </c>
      <c r="M58" s="1291">
        <f t="shared" si="33"/>
        <v>-0.87</v>
      </c>
      <c r="N58" s="1291">
        <f t="shared" si="33"/>
        <v>-2.09</v>
      </c>
      <c r="O58" s="1291">
        <f t="shared" si="33"/>
        <v>0.76</v>
      </c>
      <c r="P58" s="1291">
        <f t="shared" si="33"/>
        <v>2.48</v>
      </c>
      <c r="Q58" s="1291">
        <f t="shared" si="33"/>
        <v>0.28000000000000003</v>
      </c>
      <c r="R58" s="1291">
        <f t="shared" si="33"/>
        <v>-0.54</v>
      </c>
      <c r="S58" s="1291">
        <f t="shared" si="33"/>
        <v>-0.54</v>
      </c>
      <c r="T58" s="1291">
        <f t="shared" si="33"/>
        <v>-0.12</v>
      </c>
      <c r="U58" s="1291">
        <f t="shared" si="33"/>
        <v>2.0499999999999998</v>
      </c>
      <c r="V58" s="1291">
        <f t="shared" si="33"/>
        <v>9.4</v>
      </c>
      <c r="W58" s="1291">
        <f t="shared" si="33"/>
        <v>0.92</v>
      </c>
      <c r="X58" s="1291">
        <f t="shared" si="33"/>
        <v>1.81</v>
      </c>
      <c r="Y58" s="1291">
        <f t="shared" si="33"/>
        <v>1.1100000000000001</v>
      </c>
      <c r="Z58" s="1291">
        <f t="shared" si="33"/>
        <v>-2.4500000000000002</v>
      </c>
      <c r="AA58" s="1291">
        <f t="shared" si="33"/>
        <v>0.44</v>
      </c>
      <c r="AB58" s="1291">
        <f t="shared" si="33"/>
        <v>-0.05</v>
      </c>
      <c r="AC58" s="1291">
        <f t="shared" si="33"/>
        <v>0.59</v>
      </c>
      <c r="AD58" s="1291">
        <f t="shared" si="33"/>
        <v>0.46</v>
      </c>
      <c r="AE58" s="1291">
        <f t="shared" si="33"/>
        <v>-2.44</v>
      </c>
      <c r="AF58" s="1291">
        <f t="shared" si="33"/>
        <v>0.51</v>
      </c>
      <c r="AG58" s="1291">
        <f t="shared" si="33"/>
        <v>-0.52</v>
      </c>
      <c r="AH58" s="1291">
        <f t="shared" si="33"/>
        <v>0.28999999999999998</v>
      </c>
      <c r="AI58" s="1291">
        <f t="shared" si="33"/>
        <v>0.95</v>
      </c>
      <c r="AJ58" s="1291">
        <f t="shared" si="33"/>
        <v>0.95</v>
      </c>
      <c r="AK58" s="1291">
        <f t="shared" si="33"/>
        <v>-0.16</v>
      </c>
      <c r="AL58" s="1291">
        <f t="shared" si="33"/>
        <v>-7.0000000000000007E-2</v>
      </c>
      <c r="AM58" s="2410" t="s">
        <v>568</v>
      </c>
      <c r="AN58" s="2410"/>
      <c r="AO58" s="1557" t="s">
        <v>1101</v>
      </c>
      <c r="AP58" s="1209"/>
    </row>
    <row r="59" spans="1:42">
      <c r="A59" s="1209"/>
      <c r="B59" s="2403"/>
      <c r="C59" s="2366" t="s">
        <v>1103</v>
      </c>
      <c r="D59" s="2407" t="s">
        <v>1104</v>
      </c>
      <c r="E59" s="2408"/>
      <c r="F59" s="1831"/>
      <c r="G59" s="1831"/>
      <c r="H59" s="1831"/>
      <c r="I59" s="1831"/>
      <c r="J59" s="1831"/>
      <c r="K59" s="1831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1">
        <v>2780</v>
      </c>
      <c r="AM59" s="1690">
        <v>2782</v>
      </c>
      <c r="AN59" s="1690"/>
      <c r="AO59" s="1341" t="s">
        <v>1108</v>
      </c>
      <c r="AP59" s="1910">
        <v>45352</v>
      </c>
    </row>
    <row r="60" spans="1:42" ht="13.5" thickBot="1">
      <c r="A60" s="1209"/>
      <c r="B60" s="2411"/>
      <c r="C60" s="2412" t="s">
        <v>1109</v>
      </c>
      <c r="D60" s="2413" t="s">
        <v>984</v>
      </c>
      <c r="E60" s="2414"/>
      <c r="F60" s="1293"/>
      <c r="G60" s="1293"/>
      <c r="H60" s="1293"/>
      <c r="I60" s="1293"/>
      <c r="J60" s="1293"/>
      <c r="K60" s="1293"/>
      <c r="L60" s="1293"/>
      <c r="M60" s="2415" t="s">
        <v>579</v>
      </c>
      <c r="N60" s="1293">
        <f t="shared" ref="N60:AM60" si="34">ROUND((N59-M59)/M59*100,1)</f>
        <v>-2</v>
      </c>
      <c r="O60" s="1293">
        <f t="shared" si="34"/>
        <v>-1.5</v>
      </c>
      <c r="P60" s="1293">
        <f t="shared" si="34"/>
        <v>0.3</v>
      </c>
      <c r="Q60" s="1293">
        <f t="shared" si="34"/>
        <v>-0.9</v>
      </c>
      <c r="R60" s="1293">
        <f t="shared" si="34"/>
        <v>-0.8</v>
      </c>
      <c r="S60" s="1293">
        <f t="shared" si="34"/>
        <v>-0.4</v>
      </c>
      <c r="T60" s="1293">
        <f t="shared" si="34"/>
        <v>0.2</v>
      </c>
      <c r="U60" s="1293">
        <f t="shared" si="34"/>
        <v>0.6</v>
      </c>
      <c r="V60" s="1293">
        <f t="shared" si="34"/>
        <v>0.5</v>
      </c>
      <c r="W60" s="1293">
        <f t="shared" si="34"/>
        <v>0.6</v>
      </c>
      <c r="X60" s="1293">
        <f t="shared" si="34"/>
        <v>0.9</v>
      </c>
      <c r="Y60" s="1293">
        <f t="shared" si="34"/>
        <v>-1.7</v>
      </c>
      <c r="Z60" s="1293">
        <f t="shared" si="34"/>
        <v>-1.7</v>
      </c>
      <c r="AA60" s="1293">
        <f t="shared" si="34"/>
        <v>-0.5</v>
      </c>
      <c r="AB60" s="1293">
        <f t="shared" si="34"/>
        <v>0.8</v>
      </c>
      <c r="AC60" s="1293">
        <f t="shared" si="34"/>
        <v>1.5</v>
      </c>
      <c r="AD60" s="1293">
        <f t="shared" si="34"/>
        <v>0.5</v>
      </c>
      <c r="AE60" s="1293">
        <f t="shared" si="34"/>
        <v>0.2</v>
      </c>
      <c r="AF60" s="1293">
        <f t="shared" si="34"/>
        <v>1.7</v>
      </c>
      <c r="AG60" s="1293">
        <f t="shared" si="34"/>
        <v>1.5</v>
      </c>
      <c r="AH60" s="1293">
        <f t="shared" si="34"/>
        <v>1.2</v>
      </c>
      <c r="AI60" s="1293">
        <f t="shared" si="34"/>
        <v>0.3</v>
      </c>
      <c r="AJ60" s="1293">
        <f t="shared" si="34"/>
        <v>-0.2</v>
      </c>
      <c r="AK60" s="1293">
        <f t="shared" si="34"/>
        <v>0.6</v>
      </c>
      <c r="AL60" s="1293">
        <f t="shared" si="34"/>
        <v>0.4</v>
      </c>
      <c r="AM60" s="1293">
        <f t="shared" si="34"/>
        <v>0.1</v>
      </c>
      <c r="AN60" s="1293"/>
      <c r="AO60" s="1559" t="s">
        <v>1110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2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1111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959</v>
      </c>
      <c r="AP63" s="1209"/>
    </row>
    <row r="64" spans="1:42">
      <c r="A64" s="1209"/>
      <c r="B64" s="1508"/>
      <c r="C64" s="1213"/>
      <c r="D64" s="1214" t="s">
        <v>960</v>
      </c>
      <c r="E64" s="2844" t="s">
        <v>1112</v>
      </c>
      <c r="F64" s="2844"/>
      <c r="G64" s="2844"/>
      <c r="H64" s="2844"/>
      <c r="I64" s="2844"/>
      <c r="J64" s="2844"/>
      <c r="K64" s="2844"/>
      <c r="L64" s="2844"/>
      <c r="M64" s="2844"/>
      <c r="N64" s="2844"/>
      <c r="O64" s="2844"/>
      <c r="P64" s="2844"/>
      <c r="Q64" s="2844"/>
      <c r="R64" s="2844"/>
      <c r="S64" s="2844"/>
      <c r="T64" s="2844"/>
      <c r="U64" s="2844"/>
      <c r="V64" s="2844"/>
      <c r="W64" s="2844"/>
      <c r="X64" s="2844"/>
      <c r="Y64" s="2844"/>
      <c r="Z64" s="2844"/>
      <c r="AA64" s="2844"/>
      <c r="AB64" s="2844"/>
      <c r="AC64" s="2844"/>
      <c r="AD64" s="2844"/>
      <c r="AE64" s="2844"/>
      <c r="AF64" s="2844"/>
      <c r="AG64" s="2844"/>
      <c r="AH64" s="2844"/>
      <c r="AI64" s="2844"/>
      <c r="AJ64" s="1215"/>
      <c r="AK64" s="2530"/>
      <c r="AL64" s="1215"/>
      <c r="AM64" s="1215"/>
      <c r="AN64" s="1215"/>
      <c r="AO64" s="1216" t="s">
        <v>963</v>
      </c>
      <c r="AP64" s="1209"/>
    </row>
    <row r="65" spans="1:48" ht="13.5" thickBot="1">
      <c r="A65" s="1209"/>
      <c r="B65" s="1833" t="s">
        <v>564</v>
      </c>
      <c r="C65" s="1834"/>
      <c r="D65" s="1217" t="s">
        <v>964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965</v>
      </c>
      <c r="Q65" s="1219" t="s">
        <v>966</v>
      </c>
      <c r="R65" s="1219" t="s">
        <v>967</v>
      </c>
      <c r="S65" s="1219" t="s">
        <v>968</v>
      </c>
      <c r="T65" s="1219" t="s">
        <v>969</v>
      </c>
      <c r="U65" s="1219" t="s">
        <v>970</v>
      </c>
      <c r="V65" s="1219" t="s">
        <v>971</v>
      </c>
      <c r="W65" s="1219" t="s">
        <v>972</v>
      </c>
      <c r="X65" s="1219" t="s">
        <v>973</v>
      </c>
      <c r="Y65" s="1219" t="s">
        <v>974</v>
      </c>
      <c r="Z65" s="1219" t="s">
        <v>975</v>
      </c>
      <c r="AA65" s="1219" t="s">
        <v>976</v>
      </c>
      <c r="AB65" s="1219" t="s">
        <v>977</v>
      </c>
      <c r="AC65" s="1219" t="s">
        <v>978</v>
      </c>
      <c r="AD65" s="1220" t="s">
        <v>979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87">
        <v>24</v>
      </c>
      <c r="AO65" s="1222" t="s">
        <v>521</v>
      </c>
      <c r="AP65" s="1209"/>
    </row>
    <row r="66" spans="1:48" ht="13.5" customHeight="1">
      <c r="A66" s="1209"/>
      <c r="B66" s="2845" t="s">
        <v>980</v>
      </c>
      <c r="C66" s="1302" t="s">
        <v>1113</v>
      </c>
      <c r="D66" s="1303" t="s">
        <v>982</v>
      </c>
      <c r="E66" s="1304">
        <f t="shared" ref="E66:S66" si="35">E160/1000</f>
        <v>428.9941</v>
      </c>
      <c r="F66" s="1304">
        <f t="shared" si="35"/>
        <v>461.29509999999999</v>
      </c>
      <c r="G66" s="1304">
        <f t="shared" si="35"/>
        <v>491.41890000000001</v>
      </c>
      <c r="H66" s="1304">
        <f t="shared" si="35"/>
        <v>504.16120000000001</v>
      </c>
      <c r="I66" s="1304">
        <f t="shared" si="35"/>
        <v>504.49779999999998</v>
      </c>
      <c r="J66" s="1304">
        <f t="shared" si="35"/>
        <v>510.91609999999997</v>
      </c>
      <c r="K66" s="1304">
        <f t="shared" si="35"/>
        <v>521.61350000000004</v>
      </c>
      <c r="L66" s="1304">
        <f t="shared" si="35"/>
        <v>535.56209999999999</v>
      </c>
      <c r="M66" s="1304">
        <f t="shared" si="35"/>
        <v>543.54539999999997</v>
      </c>
      <c r="N66" s="1304">
        <f t="shared" si="35"/>
        <v>536.49739999999997</v>
      </c>
      <c r="O66" s="1304">
        <f t="shared" si="35"/>
        <v>528.06990000000008</v>
      </c>
      <c r="P66" s="1304">
        <f t="shared" si="35"/>
        <v>535.41769999999997</v>
      </c>
      <c r="Q66" s="1304">
        <f t="shared" si="35"/>
        <v>531.65390000000002</v>
      </c>
      <c r="R66" s="1304">
        <f t="shared" si="35"/>
        <v>524.4787</v>
      </c>
      <c r="S66" s="1304">
        <f t="shared" si="35"/>
        <v>523.96859999999992</v>
      </c>
      <c r="T66" s="1304">
        <f>T160/1000</f>
        <v>529.40089999999998</v>
      </c>
      <c r="U66" s="1304">
        <f t="shared" ref="U66:AN66" si="36">U160/1000</f>
        <v>532.51559999999995</v>
      </c>
      <c r="V66" s="1304">
        <f t="shared" si="36"/>
        <v>535.17019999999991</v>
      </c>
      <c r="W66" s="1304">
        <f t="shared" si="36"/>
        <v>539.2817</v>
      </c>
      <c r="X66" s="1304">
        <f t="shared" si="36"/>
        <v>527.82380000000001</v>
      </c>
      <c r="Y66" s="1304">
        <f t="shared" si="36"/>
        <v>494.9384</v>
      </c>
      <c r="Z66" s="1304">
        <f t="shared" si="36"/>
        <v>505.53059999999999</v>
      </c>
      <c r="AA66" s="1304">
        <f t="shared" si="36"/>
        <v>497.44890000000004</v>
      </c>
      <c r="AB66" s="1304">
        <f t="shared" si="36"/>
        <v>500.47469999999998</v>
      </c>
      <c r="AC66" s="1304">
        <f t="shared" si="36"/>
        <v>508.70059999999995</v>
      </c>
      <c r="AD66" s="1304">
        <f t="shared" si="36"/>
        <v>518.81100000000004</v>
      </c>
      <c r="AE66" s="1304">
        <f t="shared" si="36"/>
        <v>538.03230000000008</v>
      </c>
      <c r="AF66" s="1304">
        <f t="shared" si="36"/>
        <v>544.3646</v>
      </c>
      <c r="AG66" s="1304">
        <f t="shared" si="36"/>
        <v>553.07299999999998</v>
      </c>
      <c r="AH66" s="1304">
        <f t="shared" si="36"/>
        <v>556.63009999999997</v>
      </c>
      <c r="AI66" s="1304">
        <f t="shared" si="36"/>
        <v>557.91079999999999</v>
      </c>
      <c r="AJ66" s="1304">
        <f t="shared" si="36"/>
        <v>539.64599999999996</v>
      </c>
      <c r="AK66" s="1304">
        <f t="shared" si="36"/>
        <v>553.06830000000002</v>
      </c>
      <c r="AL66" s="1308">
        <f t="shared" si="36"/>
        <v>560.46430000000009</v>
      </c>
      <c r="AM66" s="1308">
        <f t="shared" si="36"/>
        <v>591.91250000000002</v>
      </c>
      <c r="AN66" s="1308">
        <f t="shared" si="36"/>
        <v>609.28869999999995</v>
      </c>
      <c r="AO66" s="1562" t="s">
        <v>1114</v>
      </c>
      <c r="AP66" s="1305" t="s">
        <v>64</v>
      </c>
    </row>
    <row r="67" spans="1:48">
      <c r="A67" s="1209"/>
      <c r="B67" s="2846"/>
      <c r="C67" s="1223" t="s">
        <v>521</v>
      </c>
      <c r="D67" s="1306" t="s">
        <v>984</v>
      </c>
      <c r="E67" s="1626" t="s">
        <v>579</v>
      </c>
      <c r="F67" s="1225">
        <f t="shared" ref="F67:AN67" si="37">ROUND((F66-E66)/E66*100,1)</f>
        <v>7.5</v>
      </c>
      <c r="G67" s="1225">
        <f t="shared" si="37"/>
        <v>6.5</v>
      </c>
      <c r="H67" s="1225">
        <f t="shared" si="37"/>
        <v>2.6</v>
      </c>
      <c r="I67" s="1225">
        <f t="shared" si="37"/>
        <v>0.1</v>
      </c>
      <c r="J67" s="1225">
        <f t="shared" si="37"/>
        <v>1.3</v>
      </c>
      <c r="K67" s="1225">
        <f t="shared" si="37"/>
        <v>2.1</v>
      </c>
      <c r="L67" s="1225">
        <f t="shared" si="37"/>
        <v>2.7</v>
      </c>
      <c r="M67" s="1225">
        <f t="shared" si="37"/>
        <v>1.5</v>
      </c>
      <c r="N67" s="1225">
        <f t="shared" si="37"/>
        <v>-1.3</v>
      </c>
      <c r="O67" s="1225">
        <f t="shared" si="37"/>
        <v>-1.6</v>
      </c>
      <c r="P67" s="1225">
        <f t="shared" si="37"/>
        <v>1.4</v>
      </c>
      <c r="Q67" s="1225">
        <f t="shared" si="37"/>
        <v>-0.7</v>
      </c>
      <c r="R67" s="1225">
        <f t="shared" si="37"/>
        <v>-1.3</v>
      </c>
      <c r="S67" s="1225">
        <f t="shared" si="37"/>
        <v>-0.1</v>
      </c>
      <c r="T67" s="1225">
        <f t="shared" si="37"/>
        <v>1</v>
      </c>
      <c r="U67" s="1225">
        <f t="shared" si="37"/>
        <v>0.6</v>
      </c>
      <c r="V67" s="1225">
        <f t="shared" si="37"/>
        <v>0.5</v>
      </c>
      <c r="W67" s="1225">
        <f t="shared" si="37"/>
        <v>0.8</v>
      </c>
      <c r="X67" s="1225">
        <f t="shared" si="37"/>
        <v>-2.1</v>
      </c>
      <c r="Y67" s="1225">
        <f t="shared" si="37"/>
        <v>-6.2</v>
      </c>
      <c r="Z67" s="1225">
        <f t="shared" si="37"/>
        <v>2.1</v>
      </c>
      <c r="AA67" s="1225">
        <f t="shared" si="37"/>
        <v>-1.6</v>
      </c>
      <c r="AB67" s="1225">
        <f t="shared" si="37"/>
        <v>0.6</v>
      </c>
      <c r="AC67" s="1225">
        <f t="shared" si="37"/>
        <v>1.6</v>
      </c>
      <c r="AD67" s="1225">
        <f t="shared" si="37"/>
        <v>2</v>
      </c>
      <c r="AE67" s="1225">
        <f t="shared" si="37"/>
        <v>3.7</v>
      </c>
      <c r="AF67" s="1225">
        <f t="shared" si="37"/>
        <v>1.2</v>
      </c>
      <c r="AG67" s="1225">
        <f t="shared" si="37"/>
        <v>1.6</v>
      </c>
      <c r="AH67" s="1225">
        <f t="shared" si="37"/>
        <v>0.6</v>
      </c>
      <c r="AI67" s="1225">
        <f t="shared" si="37"/>
        <v>0.2</v>
      </c>
      <c r="AJ67" s="1226">
        <f t="shared" si="37"/>
        <v>-3.3</v>
      </c>
      <c r="AK67" s="1226">
        <f t="shared" si="37"/>
        <v>2.5</v>
      </c>
      <c r="AL67" s="1511">
        <f t="shared" si="37"/>
        <v>1.3</v>
      </c>
      <c r="AM67" s="1511">
        <f t="shared" si="37"/>
        <v>5.6</v>
      </c>
      <c r="AN67" s="1511">
        <f t="shared" si="37"/>
        <v>2.9</v>
      </c>
      <c r="AO67" s="1224" t="s">
        <v>1115</v>
      </c>
      <c r="AP67" s="1209" t="s">
        <v>64</v>
      </c>
    </row>
    <row r="68" spans="1:48">
      <c r="A68" s="1209"/>
      <c r="B68" s="2846"/>
      <c r="C68" s="1223" t="s">
        <v>1113</v>
      </c>
      <c r="D68" s="1307" t="s">
        <v>986</v>
      </c>
      <c r="E68" s="1308">
        <f t="shared" ref="E68:S68" si="38">E161/1000</f>
        <v>405.22800000000001</v>
      </c>
      <c r="F68" s="1308">
        <f t="shared" si="38"/>
        <v>424.84479999999996</v>
      </c>
      <c r="G68" s="1308">
        <f t="shared" si="38"/>
        <v>439.81359999999995</v>
      </c>
      <c r="H68" s="1308">
        <f t="shared" si="38"/>
        <v>443.77449999999999</v>
      </c>
      <c r="I68" s="1308">
        <f t="shared" si="38"/>
        <v>441.73659999999995</v>
      </c>
      <c r="J68" s="1308">
        <f t="shared" si="38"/>
        <v>446.52229999999997</v>
      </c>
      <c r="K68" s="1308">
        <f t="shared" si="38"/>
        <v>458.27029999999996</v>
      </c>
      <c r="L68" s="1308">
        <f t="shared" si="38"/>
        <v>472.63190000000003</v>
      </c>
      <c r="M68" s="1308">
        <f t="shared" si="38"/>
        <v>477.26949999999999</v>
      </c>
      <c r="N68" s="1308">
        <f t="shared" si="38"/>
        <v>471.20659999999998</v>
      </c>
      <c r="O68" s="1308">
        <f t="shared" si="38"/>
        <v>469.63309999999996</v>
      </c>
      <c r="P68" s="1308">
        <f t="shared" si="38"/>
        <v>482.61680000000001</v>
      </c>
      <c r="Q68" s="1308">
        <f t="shared" si="38"/>
        <v>484.48020000000002</v>
      </c>
      <c r="R68" s="1308">
        <f t="shared" si="38"/>
        <v>484.68349999999998</v>
      </c>
      <c r="S68" s="1308">
        <f t="shared" si="38"/>
        <v>492.12400000000002</v>
      </c>
      <c r="T68" s="1308">
        <f>T161/1000</f>
        <v>502.88240000000002</v>
      </c>
      <c r="U68" s="1308">
        <f t="shared" ref="U68:AN68" si="39">U161/1000</f>
        <v>511.95390000000003</v>
      </c>
      <c r="V68" s="1308">
        <f t="shared" si="39"/>
        <v>518.97969999999998</v>
      </c>
      <c r="W68" s="1308">
        <f t="shared" si="39"/>
        <v>526.68119999999999</v>
      </c>
      <c r="X68" s="1308">
        <f t="shared" si="39"/>
        <v>520.23309999999992</v>
      </c>
      <c r="Y68" s="1308">
        <f t="shared" si="39"/>
        <v>490.61500000000001</v>
      </c>
      <c r="Z68" s="1308">
        <f t="shared" si="39"/>
        <v>510.72</v>
      </c>
      <c r="AA68" s="1308">
        <f t="shared" si="39"/>
        <v>510.84159999999997</v>
      </c>
      <c r="AB68" s="1308">
        <f t="shared" si="39"/>
        <v>517.86440000000005</v>
      </c>
      <c r="AC68" s="1308">
        <f t="shared" si="39"/>
        <v>528.24810000000002</v>
      </c>
      <c r="AD68" s="1308">
        <f t="shared" si="39"/>
        <v>529.81280000000004</v>
      </c>
      <c r="AE68" s="1308">
        <f t="shared" si="39"/>
        <v>538.08119999999997</v>
      </c>
      <c r="AF68" s="1308">
        <f t="shared" si="39"/>
        <v>542.13740000000007</v>
      </c>
      <c r="AG68" s="1308">
        <f t="shared" si="39"/>
        <v>551.22</v>
      </c>
      <c r="AH68" s="1308">
        <f t="shared" si="39"/>
        <v>554.76649999999995</v>
      </c>
      <c r="AI68" s="1308">
        <f t="shared" si="39"/>
        <v>552.53539999999998</v>
      </c>
      <c r="AJ68" s="1308">
        <f t="shared" si="39"/>
        <v>529.50149999999996</v>
      </c>
      <c r="AK68" s="1308">
        <f t="shared" si="39"/>
        <v>543.7799</v>
      </c>
      <c r="AL68" s="1835">
        <f t="shared" si="39"/>
        <v>548.86340000000007</v>
      </c>
      <c r="AM68" s="1835">
        <f t="shared" si="39"/>
        <v>557.01909999999998</v>
      </c>
      <c r="AN68" s="1835">
        <f t="shared" si="39"/>
        <v>557.40640000000008</v>
      </c>
      <c r="AO68" s="1309" t="s">
        <v>1116</v>
      </c>
      <c r="AP68" s="1305" t="s">
        <v>64</v>
      </c>
    </row>
    <row r="69" spans="1:48">
      <c r="A69" s="1209"/>
      <c r="B69" s="2847"/>
      <c r="C69" s="1310" t="s">
        <v>1117</v>
      </c>
      <c r="D69" s="1306" t="s">
        <v>984</v>
      </c>
      <c r="E69" s="1626" t="s">
        <v>579</v>
      </c>
      <c r="F69" s="1225">
        <f t="shared" ref="F69:AN69" si="40">ROUND((F68-E68)/E68*100,1)</f>
        <v>4.8</v>
      </c>
      <c r="G69" s="1225">
        <f t="shared" si="40"/>
        <v>3.5</v>
      </c>
      <c r="H69" s="1225">
        <f t="shared" si="40"/>
        <v>0.9</v>
      </c>
      <c r="I69" s="1225">
        <f t="shared" si="40"/>
        <v>-0.5</v>
      </c>
      <c r="J69" s="1225">
        <f t="shared" si="40"/>
        <v>1.1000000000000001</v>
      </c>
      <c r="K69" s="1225">
        <f t="shared" si="40"/>
        <v>2.6</v>
      </c>
      <c r="L69" s="1225">
        <f t="shared" si="40"/>
        <v>3.1</v>
      </c>
      <c r="M69" s="1225">
        <f t="shared" si="40"/>
        <v>1</v>
      </c>
      <c r="N69" s="1225">
        <f t="shared" si="40"/>
        <v>-1.3</v>
      </c>
      <c r="O69" s="1225">
        <f t="shared" si="40"/>
        <v>-0.3</v>
      </c>
      <c r="P69" s="1225">
        <f t="shared" si="40"/>
        <v>2.8</v>
      </c>
      <c r="Q69" s="1225">
        <f t="shared" si="40"/>
        <v>0.4</v>
      </c>
      <c r="R69" s="1225">
        <f t="shared" si="40"/>
        <v>0</v>
      </c>
      <c r="S69" s="1225">
        <f t="shared" si="40"/>
        <v>1.5</v>
      </c>
      <c r="T69" s="1225">
        <f t="shared" si="40"/>
        <v>2.2000000000000002</v>
      </c>
      <c r="U69" s="1225">
        <f t="shared" si="40"/>
        <v>1.8</v>
      </c>
      <c r="V69" s="1225">
        <f t="shared" si="40"/>
        <v>1.4</v>
      </c>
      <c r="W69" s="1225">
        <f t="shared" si="40"/>
        <v>1.5</v>
      </c>
      <c r="X69" s="1225">
        <f t="shared" si="40"/>
        <v>-1.2</v>
      </c>
      <c r="Y69" s="1225">
        <f t="shared" si="40"/>
        <v>-5.7</v>
      </c>
      <c r="Z69" s="1225">
        <f t="shared" si="40"/>
        <v>4.0999999999999996</v>
      </c>
      <c r="AA69" s="1225">
        <f t="shared" si="40"/>
        <v>0</v>
      </c>
      <c r="AB69" s="1225">
        <f t="shared" si="40"/>
        <v>1.4</v>
      </c>
      <c r="AC69" s="1225">
        <f t="shared" si="40"/>
        <v>2</v>
      </c>
      <c r="AD69" s="1225">
        <f t="shared" si="40"/>
        <v>0.3</v>
      </c>
      <c r="AE69" s="1225">
        <f t="shared" si="40"/>
        <v>1.6</v>
      </c>
      <c r="AF69" s="1225">
        <f t="shared" si="40"/>
        <v>0.8</v>
      </c>
      <c r="AG69" s="1225">
        <f t="shared" si="40"/>
        <v>1.7</v>
      </c>
      <c r="AH69" s="1225">
        <f t="shared" si="40"/>
        <v>0.6</v>
      </c>
      <c r="AI69" s="1225">
        <f t="shared" si="40"/>
        <v>-0.4</v>
      </c>
      <c r="AJ69" s="1226">
        <f t="shared" si="40"/>
        <v>-4.2</v>
      </c>
      <c r="AK69" s="1226">
        <f t="shared" si="40"/>
        <v>2.7</v>
      </c>
      <c r="AL69" s="1226">
        <f t="shared" si="40"/>
        <v>0.9</v>
      </c>
      <c r="AM69" s="1226">
        <f t="shared" si="40"/>
        <v>1.5</v>
      </c>
      <c r="AN69" s="1226">
        <f t="shared" si="40"/>
        <v>0.1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6" t="s">
        <v>997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7">
        <v>114.6</v>
      </c>
      <c r="AI70" s="1818">
        <v>111.6</v>
      </c>
      <c r="AJ70" s="1819">
        <v>100</v>
      </c>
      <c r="AK70" s="1820">
        <v>105.4</v>
      </c>
      <c r="AL70" s="1819">
        <v>105.3</v>
      </c>
      <c r="AM70" s="1819">
        <v>103.9</v>
      </c>
      <c r="AN70" s="1819">
        <v>101.5</v>
      </c>
      <c r="AO70" s="1315" t="s">
        <v>1118</v>
      </c>
      <c r="AP70" s="1209"/>
    </row>
    <row r="71" spans="1:48">
      <c r="A71" s="1209"/>
      <c r="B71" s="1227" t="s">
        <v>990</v>
      </c>
      <c r="C71" s="1228"/>
      <c r="D71" s="1316" t="s">
        <v>577</v>
      </c>
      <c r="E71" s="1626" t="s">
        <v>579</v>
      </c>
      <c r="F71" s="1225">
        <f t="shared" ref="F71:AN71" si="41">ROUND((F70-E70)/E70*100,1)</f>
        <v>4</v>
      </c>
      <c r="G71" s="1225">
        <f t="shared" si="41"/>
        <v>1.7</v>
      </c>
      <c r="H71" s="1225">
        <f t="shared" si="41"/>
        <v>-6.1</v>
      </c>
      <c r="I71" s="1225">
        <f t="shared" si="41"/>
        <v>-3.9</v>
      </c>
      <c r="J71" s="1225">
        <f t="shared" si="41"/>
        <v>1.1000000000000001</v>
      </c>
      <c r="K71" s="1225">
        <f t="shared" si="41"/>
        <v>3.1</v>
      </c>
      <c r="L71" s="1225">
        <f t="shared" si="41"/>
        <v>2.4</v>
      </c>
      <c r="M71" s="1225">
        <f t="shared" si="41"/>
        <v>3.6</v>
      </c>
      <c r="N71" s="1225">
        <f t="shared" si="41"/>
        <v>-6.9</v>
      </c>
      <c r="O71" s="1225">
        <f t="shared" si="41"/>
        <v>0.2</v>
      </c>
      <c r="P71" s="1225">
        <f t="shared" si="41"/>
        <v>5.9</v>
      </c>
      <c r="Q71" s="1225">
        <f t="shared" si="41"/>
        <v>-6.8</v>
      </c>
      <c r="R71" s="1225">
        <f t="shared" si="41"/>
        <v>-1.2</v>
      </c>
      <c r="S71" s="1225">
        <f t="shared" si="41"/>
        <v>2.9</v>
      </c>
      <c r="T71" s="1225">
        <f t="shared" si="41"/>
        <v>4.8</v>
      </c>
      <c r="U71" s="1225">
        <f t="shared" si="41"/>
        <v>1.4</v>
      </c>
      <c r="V71" s="1225">
        <f t="shared" si="41"/>
        <v>4.4000000000000004</v>
      </c>
      <c r="W71" s="1225">
        <f t="shared" si="41"/>
        <v>3</v>
      </c>
      <c r="X71" s="1225">
        <f t="shared" si="41"/>
        <v>-3.4</v>
      </c>
      <c r="Y71" s="1225">
        <f t="shared" si="41"/>
        <v>-21.8</v>
      </c>
      <c r="Z71" s="1225">
        <f t="shared" si="41"/>
        <v>15.5</v>
      </c>
      <c r="AA71" s="1225">
        <f t="shared" si="41"/>
        <v>-2.8</v>
      </c>
      <c r="AB71" s="1225">
        <f t="shared" si="41"/>
        <v>0.7</v>
      </c>
      <c r="AC71" s="1225">
        <f t="shared" si="41"/>
        <v>-0.5</v>
      </c>
      <c r="AD71" s="1225">
        <f t="shared" si="41"/>
        <v>2.1</v>
      </c>
      <c r="AE71" s="1225">
        <f t="shared" si="41"/>
        <v>-1.3</v>
      </c>
      <c r="AF71" s="1225">
        <f t="shared" si="41"/>
        <v>0</v>
      </c>
      <c r="AG71" s="1225">
        <f t="shared" si="41"/>
        <v>3.2</v>
      </c>
      <c r="AH71" s="1225">
        <f t="shared" si="41"/>
        <v>0.5</v>
      </c>
      <c r="AI71" s="1317">
        <f t="shared" si="41"/>
        <v>-2.6</v>
      </c>
      <c r="AJ71" s="1247">
        <f t="shared" si="41"/>
        <v>-10.4</v>
      </c>
      <c r="AK71" s="1517">
        <f t="shared" si="41"/>
        <v>5.4</v>
      </c>
      <c r="AL71" s="1517">
        <f t="shared" si="41"/>
        <v>-0.1</v>
      </c>
      <c r="AM71" s="1247">
        <f t="shared" si="41"/>
        <v>-1.3</v>
      </c>
      <c r="AN71" s="1247">
        <f t="shared" si="41"/>
        <v>-2.2999999999999998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992</v>
      </c>
      <c r="D72" s="1821" t="s">
        <v>997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1">
        <v>100.5</v>
      </c>
      <c r="AI72" s="1872">
        <v>101</v>
      </c>
      <c r="AJ72" s="1871">
        <v>92.6</v>
      </c>
      <c r="AK72" s="1871">
        <v>98.5</v>
      </c>
      <c r="AL72" s="1871">
        <v>101.2</v>
      </c>
      <c r="AM72" s="1879">
        <v>100.7</v>
      </c>
      <c r="AN72" s="1879">
        <v>98.7</v>
      </c>
      <c r="AO72" s="1267" t="s">
        <v>97</v>
      </c>
      <c r="AP72" s="1209"/>
    </row>
    <row r="73" spans="1:48">
      <c r="A73" s="1209"/>
      <c r="B73" s="1227"/>
      <c r="C73" s="1228" t="s">
        <v>1119</v>
      </c>
      <c r="D73" s="1318" t="s">
        <v>577</v>
      </c>
      <c r="E73" s="1822" t="s">
        <v>579</v>
      </c>
      <c r="F73" s="1823">
        <f t="shared" ref="F73:AN73" si="42">ROUND((F72-E72)/E72*100,1)</f>
        <v>-0.7</v>
      </c>
      <c r="G73" s="1823">
        <f t="shared" si="42"/>
        <v>13.4</v>
      </c>
      <c r="H73" s="1823">
        <f t="shared" si="42"/>
        <v>-0.9</v>
      </c>
      <c r="I73" s="1823">
        <f t="shared" si="42"/>
        <v>-1.9</v>
      </c>
      <c r="J73" s="1823">
        <f t="shared" si="42"/>
        <v>-4.7</v>
      </c>
      <c r="K73" s="1823">
        <f t="shared" si="42"/>
        <v>5.5</v>
      </c>
      <c r="L73" s="1823">
        <f t="shared" si="42"/>
        <v>-0.3</v>
      </c>
      <c r="M73" s="1823">
        <f t="shared" si="42"/>
        <v>6</v>
      </c>
      <c r="N73" s="1823">
        <f t="shared" si="42"/>
        <v>-8</v>
      </c>
      <c r="O73" s="1823">
        <f t="shared" si="42"/>
        <v>-6.9</v>
      </c>
      <c r="P73" s="1823">
        <f t="shared" si="42"/>
        <v>2.1</v>
      </c>
      <c r="Q73" s="1823">
        <f t="shared" si="42"/>
        <v>-0.7</v>
      </c>
      <c r="R73" s="1823">
        <f t="shared" si="42"/>
        <v>-8.1</v>
      </c>
      <c r="S73" s="1823">
        <f t="shared" si="42"/>
        <v>-2.8</v>
      </c>
      <c r="T73" s="1823">
        <f t="shared" si="42"/>
        <v>-0.1</v>
      </c>
      <c r="U73" s="1823">
        <f t="shared" si="42"/>
        <v>4.5999999999999996</v>
      </c>
      <c r="V73" s="1823">
        <f t="shared" si="42"/>
        <v>3.5</v>
      </c>
      <c r="W73" s="1823">
        <f t="shared" si="42"/>
        <v>1.3</v>
      </c>
      <c r="X73" s="1823">
        <f t="shared" si="42"/>
        <v>6.8</v>
      </c>
      <c r="Y73" s="1823">
        <f t="shared" si="42"/>
        <v>-17.600000000000001</v>
      </c>
      <c r="Z73" s="1823">
        <f t="shared" si="42"/>
        <v>2.2999999999999998</v>
      </c>
      <c r="AA73" s="1823">
        <f t="shared" si="42"/>
        <v>2.1</v>
      </c>
      <c r="AB73" s="1823">
        <f t="shared" si="42"/>
        <v>5.2</v>
      </c>
      <c r="AC73" s="1823">
        <f t="shared" si="42"/>
        <v>-7.7</v>
      </c>
      <c r="AD73" s="1823">
        <f t="shared" si="42"/>
        <v>5.9</v>
      </c>
      <c r="AE73" s="1823">
        <f t="shared" si="42"/>
        <v>-2.2999999999999998</v>
      </c>
      <c r="AF73" s="1823">
        <f t="shared" si="42"/>
        <v>-3.2</v>
      </c>
      <c r="AG73" s="1823">
        <f t="shared" si="42"/>
        <v>4.0999999999999996</v>
      </c>
      <c r="AH73" s="1823">
        <f t="shared" si="42"/>
        <v>1.3</v>
      </c>
      <c r="AI73" s="1317">
        <f t="shared" si="42"/>
        <v>0.5</v>
      </c>
      <c r="AJ73" s="1247">
        <f t="shared" si="42"/>
        <v>-8.3000000000000007</v>
      </c>
      <c r="AK73" s="1247">
        <f t="shared" si="42"/>
        <v>6.4</v>
      </c>
      <c r="AL73" s="1247">
        <f t="shared" si="42"/>
        <v>2.7</v>
      </c>
      <c r="AM73" s="1247">
        <f t="shared" si="42"/>
        <v>-0.5</v>
      </c>
      <c r="AN73" s="1247">
        <f t="shared" si="42"/>
        <v>-2</v>
      </c>
      <c r="AO73" s="1319"/>
      <c r="AP73" s="1209"/>
    </row>
    <row r="74" spans="1:48" ht="19">
      <c r="A74" s="1209"/>
      <c r="B74" s="1227" t="s">
        <v>993</v>
      </c>
      <c r="C74" s="1228" t="s">
        <v>994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873" t="s">
        <v>568</v>
      </c>
      <c r="AN74" s="1873" t="s">
        <v>568</v>
      </c>
      <c r="AO74" s="1267" t="s">
        <v>1248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L75" si="43">ROUND((F74-E74)/E74*100,1)</f>
        <v>8.1999999999999993</v>
      </c>
      <c r="G75" s="1225">
        <f t="shared" si="43"/>
        <v>5.4</v>
      </c>
      <c r="H75" s="1225">
        <f t="shared" si="43"/>
        <v>-3.3</v>
      </c>
      <c r="I75" s="1225">
        <f t="shared" si="43"/>
        <v>-5.6</v>
      </c>
      <c r="J75" s="1225">
        <f t="shared" si="43"/>
        <v>-3.9</v>
      </c>
      <c r="K75" s="1225">
        <f t="shared" si="43"/>
        <v>2.2999999999999998</v>
      </c>
      <c r="L75" s="1225">
        <f t="shared" si="43"/>
        <v>2.2999999999999998</v>
      </c>
      <c r="M75" s="1225">
        <f t="shared" si="43"/>
        <v>3.2</v>
      </c>
      <c r="N75" s="1225">
        <f t="shared" si="43"/>
        <v>-5.3</v>
      </c>
      <c r="O75" s="1225">
        <f t="shared" si="43"/>
        <v>-4.7</v>
      </c>
      <c r="P75" s="1225">
        <f t="shared" si="43"/>
        <v>3.1</v>
      </c>
      <c r="Q75" s="1225">
        <f t="shared" si="43"/>
        <v>-4.5999999999999996</v>
      </c>
      <c r="R75" s="1225">
        <f t="shared" si="43"/>
        <v>-6</v>
      </c>
      <c r="S75" s="1225">
        <f t="shared" si="43"/>
        <v>1.6</v>
      </c>
      <c r="T75" s="1225">
        <f t="shared" si="43"/>
        <v>3.9</v>
      </c>
      <c r="U75" s="1225">
        <f t="shared" si="43"/>
        <v>4</v>
      </c>
      <c r="V75" s="1225">
        <f t="shared" si="43"/>
        <v>6.4</v>
      </c>
      <c r="W75" s="1225">
        <f t="shared" si="43"/>
        <v>7</v>
      </c>
      <c r="X75" s="1225">
        <f t="shared" si="43"/>
        <v>-0.3</v>
      </c>
      <c r="Y75" s="1225">
        <f t="shared" si="43"/>
        <v>-21</v>
      </c>
      <c r="Z75" s="1225">
        <f t="shared" si="43"/>
        <v>9</v>
      </c>
      <c r="AA75" s="1225">
        <f t="shared" si="43"/>
        <v>-1.4</v>
      </c>
      <c r="AB75" s="1225">
        <f t="shared" si="43"/>
        <v>1.3</v>
      </c>
      <c r="AC75" s="1225">
        <f t="shared" si="43"/>
        <v>1.2</v>
      </c>
      <c r="AD75" s="1225">
        <f t="shared" si="43"/>
        <v>4.5</v>
      </c>
      <c r="AE75" s="1225">
        <f t="shared" si="43"/>
        <v>2.6</v>
      </c>
      <c r="AF75" s="1225">
        <f t="shared" si="43"/>
        <v>-3.5</v>
      </c>
      <c r="AG75" s="1225">
        <f t="shared" si="43"/>
        <v>5.6</v>
      </c>
      <c r="AH75" s="1225">
        <f t="shared" si="43"/>
        <v>4</v>
      </c>
      <c r="AI75" s="1225">
        <f t="shared" si="43"/>
        <v>-2.9</v>
      </c>
      <c r="AJ75" s="1226">
        <f t="shared" si="43"/>
        <v>0.1</v>
      </c>
      <c r="AK75" s="1539">
        <f t="shared" si="43"/>
        <v>2.4</v>
      </c>
      <c r="AL75" s="1539">
        <f t="shared" si="43"/>
        <v>9.6</v>
      </c>
      <c r="AM75" s="2661" t="s">
        <v>568</v>
      </c>
      <c r="AN75" s="2661" t="s">
        <v>568</v>
      </c>
      <c r="AO75" s="1264" t="s">
        <v>1249</v>
      </c>
      <c r="AP75" s="1209"/>
      <c r="AV75" s="1323"/>
    </row>
    <row r="76" spans="1:48">
      <c r="A76" s="1209"/>
      <c r="B76" s="1227" t="s">
        <v>995</v>
      </c>
      <c r="C76" s="1239" t="s">
        <v>996</v>
      </c>
      <c r="D76" s="1514" t="s">
        <v>997</v>
      </c>
      <c r="E76" s="1630" t="s">
        <v>1468</v>
      </c>
      <c r="F76" s="1564" t="s">
        <v>1469</v>
      </c>
      <c r="G76" s="1564" t="s">
        <v>1470</v>
      </c>
      <c r="H76" s="1564" t="s">
        <v>1471</v>
      </c>
      <c r="I76" s="1564" t="s">
        <v>1001</v>
      </c>
      <c r="J76" s="1564" t="s">
        <v>1472</v>
      </c>
      <c r="K76" s="1564" t="s">
        <v>1008</v>
      </c>
      <c r="L76" s="1565" t="s">
        <v>1472</v>
      </c>
      <c r="M76" s="1565" t="s">
        <v>1327</v>
      </c>
      <c r="N76" s="1565" t="s">
        <v>1328</v>
      </c>
      <c r="O76" s="1565" t="s">
        <v>913</v>
      </c>
      <c r="P76" s="1565" t="s">
        <v>1318</v>
      </c>
      <c r="Q76" s="1565" t="s">
        <v>1013</v>
      </c>
      <c r="R76" s="1565" t="s">
        <v>1473</v>
      </c>
      <c r="S76" s="1565" t="s">
        <v>1474</v>
      </c>
      <c r="T76" s="1565" t="s">
        <v>1474</v>
      </c>
      <c r="U76" s="1565" t="s">
        <v>1005</v>
      </c>
      <c r="V76" s="1565" t="s">
        <v>1474</v>
      </c>
      <c r="W76" s="1565" t="s">
        <v>1474</v>
      </c>
      <c r="X76" s="1565" t="s">
        <v>1316</v>
      </c>
      <c r="Y76" s="1565" t="s">
        <v>1474</v>
      </c>
      <c r="Z76" s="1565" t="s">
        <v>907</v>
      </c>
      <c r="AA76" s="1565" t="s">
        <v>1009</v>
      </c>
      <c r="AB76" s="1565" t="s">
        <v>1009</v>
      </c>
      <c r="AC76" s="1565" t="s">
        <v>1007</v>
      </c>
      <c r="AD76" s="1565" t="s">
        <v>1475</v>
      </c>
      <c r="AE76" s="1565" t="s">
        <v>1476</v>
      </c>
      <c r="AF76" s="1565" t="s">
        <v>1477</v>
      </c>
      <c r="AG76" s="1565" t="s">
        <v>1478</v>
      </c>
      <c r="AH76" s="1565" t="s">
        <v>1331</v>
      </c>
      <c r="AI76" s="1566" t="s">
        <v>848</v>
      </c>
      <c r="AJ76" s="1521" t="s">
        <v>848</v>
      </c>
      <c r="AK76" s="1521" t="s">
        <v>1330</v>
      </c>
      <c r="AL76" s="1521" t="s">
        <v>1479</v>
      </c>
      <c r="AM76" s="1567" t="s">
        <v>1480</v>
      </c>
      <c r="AN76" s="1567" t="s">
        <v>1481</v>
      </c>
      <c r="AO76" s="1322" t="s">
        <v>1120</v>
      </c>
      <c r="AP76" s="1209"/>
      <c r="AT76" s="1324"/>
    </row>
    <row r="77" spans="1:48">
      <c r="A77" s="1209"/>
      <c r="B77" s="1227"/>
      <c r="C77" s="1325" t="s">
        <v>1121</v>
      </c>
      <c r="D77" s="1524" t="s">
        <v>577</v>
      </c>
      <c r="E77" s="1626" t="s">
        <v>579</v>
      </c>
      <c r="F77" s="1225">
        <f>ROUND((F76-E76)/E76*100,1)</f>
        <v>3.1</v>
      </c>
      <c r="G77" s="1225">
        <f>ROUND((G76-F76)/F76*100,1)</f>
        <v>3.3</v>
      </c>
      <c r="H77" s="1225">
        <f t="shared" ref="H77:AN77" si="44">ROUND((H76-G76)/G76*100,1)</f>
        <v>1.6</v>
      </c>
      <c r="I77" s="1225">
        <f t="shared" si="44"/>
        <v>1.4</v>
      </c>
      <c r="J77" s="1225">
        <f t="shared" si="44"/>
        <v>0.6</v>
      </c>
      <c r="K77" s="1225">
        <f t="shared" si="44"/>
        <v>-0.1</v>
      </c>
      <c r="L77" s="1225">
        <f t="shared" si="44"/>
        <v>0.1</v>
      </c>
      <c r="M77" s="1225">
        <f t="shared" si="44"/>
        <v>1.8</v>
      </c>
      <c r="N77" s="1225">
        <f t="shared" si="44"/>
        <v>0.6</v>
      </c>
      <c r="O77" s="1225">
        <f t="shared" si="44"/>
        <v>-0.3</v>
      </c>
      <c r="P77" s="1225">
        <f t="shared" si="44"/>
        <v>-0.7</v>
      </c>
      <c r="Q77" s="1225">
        <f t="shared" si="44"/>
        <v>-0.6</v>
      </c>
      <c r="R77" s="1225">
        <f t="shared" si="44"/>
        <v>-0.9</v>
      </c>
      <c r="S77" s="1225">
        <f t="shared" si="44"/>
        <v>-0.3</v>
      </c>
      <c r="T77" s="1225">
        <f t="shared" si="44"/>
        <v>0</v>
      </c>
      <c r="U77" s="1225">
        <f t="shared" si="44"/>
        <v>-0.3</v>
      </c>
      <c r="V77" s="1225">
        <f t="shared" si="44"/>
        <v>0.3</v>
      </c>
      <c r="W77" s="1225">
        <f t="shared" si="44"/>
        <v>0</v>
      </c>
      <c r="X77" s="1225">
        <f t="shared" si="44"/>
        <v>1.4</v>
      </c>
      <c r="Y77" s="1225">
        <f t="shared" si="44"/>
        <v>-1.3</v>
      </c>
      <c r="Z77" s="1225">
        <f t="shared" si="44"/>
        <v>-0.7</v>
      </c>
      <c r="AA77" s="1225">
        <f t="shared" si="44"/>
        <v>-0.3</v>
      </c>
      <c r="AB77" s="1225">
        <f t="shared" si="44"/>
        <v>0</v>
      </c>
      <c r="AC77" s="1225">
        <f t="shared" si="44"/>
        <v>0.4</v>
      </c>
      <c r="AD77" s="1225">
        <f t="shared" si="44"/>
        <v>2.7</v>
      </c>
      <c r="AE77" s="1225">
        <f t="shared" si="44"/>
        <v>0.7</v>
      </c>
      <c r="AF77" s="1225">
        <f t="shared" si="44"/>
        <v>-0.1</v>
      </c>
      <c r="AG77" s="1225">
        <f t="shared" si="44"/>
        <v>0.5</v>
      </c>
      <c r="AH77" s="1225">
        <f t="shared" si="44"/>
        <v>0.9</v>
      </c>
      <c r="AI77" s="1225">
        <f t="shared" si="44"/>
        <v>0.5</v>
      </c>
      <c r="AJ77" s="1235">
        <f t="shared" si="44"/>
        <v>0</v>
      </c>
      <c r="AK77" s="1235">
        <f t="shared" si="44"/>
        <v>-0.2</v>
      </c>
      <c r="AL77" s="1235">
        <f t="shared" si="44"/>
        <v>2.5</v>
      </c>
      <c r="AM77" s="1235">
        <f t="shared" si="44"/>
        <v>3.2</v>
      </c>
      <c r="AN77" s="1235">
        <f t="shared" si="44"/>
        <v>2.7</v>
      </c>
      <c r="AO77" s="1264" t="s">
        <v>1016</v>
      </c>
      <c r="AP77" s="1209"/>
      <c r="AT77" s="1324"/>
    </row>
    <row r="78" spans="1:48">
      <c r="A78" s="1209"/>
      <c r="B78" s="1227" t="s">
        <v>1017</v>
      </c>
      <c r="C78" s="1239" t="s">
        <v>578</v>
      </c>
      <c r="D78" s="1514" t="s">
        <v>997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1018</v>
      </c>
      <c r="AP78" s="1209"/>
      <c r="AT78" s="1324"/>
    </row>
    <row r="79" spans="1:48">
      <c r="A79" s="1209"/>
      <c r="B79" s="1237"/>
      <c r="C79" s="1245" t="s">
        <v>1019</v>
      </c>
      <c r="D79" s="1524" t="s">
        <v>577</v>
      </c>
      <c r="E79" s="1626" t="s">
        <v>579</v>
      </c>
      <c r="F79" s="1225">
        <f t="shared" ref="F79:AN79" si="45">ROUND((F78-E78)/E78*100,1)</f>
        <v>1.5</v>
      </c>
      <c r="G79" s="1225">
        <f t="shared" si="45"/>
        <v>1</v>
      </c>
      <c r="H79" s="1225">
        <f t="shared" si="45"/>
        <v>-0.9</v>
      </c>
      <c r="I79" s="1225">
        <f t="shared" si="45"/>
        <v>-1.6</v>
      </c>
      <c r="J79" s="1225">
        <f t="shared" si="45"/>
        <v>-1.6</v>
      </c>
      <c r="K79" s="1225">
        <f t="shared" si="45"/>
        <v>-0.8</v>
      </c>
      <c r="L79" s="1225">
        <f t="shared" si="45"/>
        <v>-1.7</v>
      </c>
      <c r="M79" s="1225">
        <f t="shared" si="45"/>
        <v>0.7</v>
      </c>
      <c r="N79" s="1225">
        <f t="shared" si="45"/>
        <v>-1.6</v>
      </c>
      <c r="O79" s="1225">
        <f t="shared" si="45"/>
        <v>-1.4</v>
      </c>
      <c r="P79" s="1225">
        <f t="shared" si="45"/>
        <v>0</v>
      </c>
      <c r="Q79" s="1225">
        <f t="shared" si="45"/>
        <v>-2.2999999999999998</v>
      </c>
      <c r="R79" s="1225">
        <f t="shared" si="45"/>
        <v>-2</v>
      </c>
      <c r="S79" s="1225">
        <f t="shared" si="45"/>
        <v>-0.9</v>
      </c>
      <c r="T79" s="1225">
        <f t="shared" si="45"/>
        <v>1.3</v>
      </c>
      <c r="U79" s="1225">
        <f t="shared" si="45"/>
        <v>1.6</v>
      </c>
      <c r="V79" s="1225">
        <f t="shared" si="45"/>
        <v>2.2000000000000002</v>
      </c>
      <c r="W79" s="1225">
        <f t="shared" si="45"/>
        <v>1.7</v>
      </c>
      <c r="X79" s="1225">
        <f t="shared" si="45"/>
        <v>4.5999999999999996</v>
      </c>
      <c r="Y79" s="1225">
        <f t="shared" si="45"/>
        <v>-5.3</v>
      </c>
      <c r="Z79" s="1225">
        <f t="shared" si="45"/>
        <v>-0.1</v>
      </c>
      <c r="AA79" s="1225">
        <f t="shared" si="45"/>
        <v>1.4</v>
      </c>
      <c r="AB79" s="1225">
        <f t="shared" si="45"/>
        <v>-0.9</v>
      </c>
      <c r="AC79" s="1225">
        <f t="shared" si="45"/>
        <v>1.2</v>
      </c>
      <c r="AD79" s="1225">
        <f t="shared" si="45"/>
        <v>3.2</v>
      </c>
      <c r="AE79" s="1225">
        <f t="shared" si="45"/>
        <v>-2.2999999999999998</v>
      </c>
      <c r="AF79" s="1225">
        <f t="shared" si="45"/>
        <v>-3.5</v>
      </c>
      <c r="AG79" s="1225">
        <f t="shared" si="45"/>
        <v>2.2999999999999998</v>
      </c>
      <c r="AH79" s="1225">
        <f t="shared" si="45"/>
        <v>2.6</v>
      </c>
      <c r="AI79" s="1225">
        <f t="shared" si="45"/>
        <v>0.2</v>
      </c>
      <c r="AJ79" s="1226">
        <f t="shared" si="45"/>
        <v>-1.2</v>
      </c>
      <c r="AK79" s="1511">
        <f t="shared" si="45"/>
        <v>4.5999999999999996</v>
      </c>
      <c r="AL79" s="1511">
        <f t="shared" si="45"/>
        <v>9.8000000000000007</v>
      </c>
      <c r="AM79" s="1226">
        <f t="shared" si="45"/>
        <v>4.3</v>
      </c>
      <c r="AN79" s="1226">
        <f t="shared" si="45"/>
        <v>2.2999999999999998</v>
      </c>
      <c r="AO79" s="1264" t="s">
        <v>1016</v>
      </c>
      <c r="AP79" s="1209"/>
      <c r="AQ79" s="327" t="s">
        <v>271</v>
      </c>
    </row>
    <row r="80" spans="1:48">
      <c r="A80" s="1209"/>
      <c r="B80" s="1248"/>
      <c r="C80" s="1249" t="s">
        <v>1020</v>
      </c>
      <c r="D80" s="1514" t="s">
        <v>997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6">
        <v>105.9</v>
      </c>
      <c r="AN80" s="1896"/>
      <c r="AO80" s="1322" t="s">
        <v>1122</v>
      </c>
      <c r="AP80" s="1233" t="s">
        <v>271</v>
      </c>
    </row>
    <row r="81" spans="1:42">
      <c r="A81" s="1209"/>
      <c r="B81" s="1248"/>
      <c r="C81" s="1228" t="s">
        <v>1022</v>
      </c>
      <c r="D81" s="1251" t="s">
        <v>577</v>
      </c>
      <c r="E81" s="1626" t="s">
        <v>579</v>
      </c>
      <c r="F81" s="1229">
        <f t="shared" ref="F81:AM81" si="46">ROUND((F80-E80)/E80*100,1)</f>
        <v>4.7</v>
      </c>
      <c r="G81" s="1229">
        <f t="shared" si="46"/>
        <v>3.3</v>
      </c>
      <c r="H81" s="1229">
        <f t="shared" si="46"/>
        <v>1.9</v>
      </c>
      <c r="I81" s="1229">
        <f t="shared" si="46"/>
        <v>0.6</v>
      </c>
      <c r="J81" s="1229">
        <f t="shared" si="46"/>
        <v>1.8</v>
      </c>
      <c r="K81" s="1229">
        <f t="shared" si="46"/>
        <v>1.8</v>
      </c>
      <c r="L81" s="1229">
        <f t="shared" si="46"/>
        <v>1.6</v>
      </c>
      <c r="M81" s="1229">
        <f t="shared" si="46"/>
        <v>1.9</v>
      </c>
      <c r="N81" s="1229">
        <f t="shared" si="46"/>
        <v>-1.3</v>
      </c>
      <c r="O81" s="1229">
        <f t="shared" si="46"/>
        <v>-1.4</v>
      </c>
      <c r="P81" s="1229">
        <f t="shared" si="46"/>
        <v>-0.3</v>
      </c>
      <c r="Q81" s="1229">
        <f t="shared" si="46"/>
        <v>-0.9</v>
      </c>
      <c r="R81" s="1229">
        <f t="shared" si="46"/>
        <v>-2.8</v>
      </c>
      <c r="S81" s="1229">
        <f t="shared" si="46"/>
        <v>-0.1</v>
      </c>
      <c r="T81" s="1229">
        <f t="shared" si="46"/>
        <v>-0.5</v>
      </c>
      <c r="U81" s="1229">
        <f t="shared" si="46"/>
        <v>1.1000000000000001</v>
      </c>
      <c r="V81" s="1229">
        <f t="shared" si="46"/>
        <v>1</v>
      </c>
      <c r="W81" s="1229">
        <f t="shared" si="46"/>
        <v>-0.9</v>
      </c>
      <c r="X81" s="1229">
        <f t="shared" si="46"/>
        <v>-0.5</v>
      </c>
      <c r="Y81" s="1229">
        <f t="shared" si="46"/>
        <v>-4.8</v>
      </c>
      <c r="Z81" s="1229">
        <f t="shared" si="46"/>
        <v>1</v>
      </c>
      <c r="AA81" s="1229">
        <f t="shared" si="46"/>
        <v>0.3</v>
      </c>
      <c r="AB81" s="1229">
        <f t="shared" si="46"/>
        <v>-1</v>
      </c>
      <c r="AC81" s="1229">
        <f t="shared" si="46"/>
        <v>0</v>
      </c>
      <c r="AD81" s="1229">
        <f t="shared" si="46"/>
        <v>1</v>
      </c>
      <c r="AE81" s="1229">
        <f t="shared" si="46"/>
        <v>0.1</v>
      </c>
      <c r="AF81" s="1229">
        <f t="shared" si="46"/>
        <v>1.1000000000000001</v>
      </c>
      <c r="AG81" s="1229">
        <f t="shared" si="46"/>
        <v>0.6</v>
      </c>
      <c r="AH81" s="1229">
        <f t="shared" si="46"/>
        <v>1.2</v>
      </c>
      <c r="AI81" s="1229">
        <f t="shared" si="46"/>
        <v>-0.2</v>
      </c>
      <c r="AJ81" s="1458">
        <f t="shared" si="46"/>
        <v>-1.7</v>
      </c>
      <c r="AK81" s="1252">
        <f t="shared" si="46"/>
        <v>0.9</v>
      </c>
      <c r="AL81" s="1252">
        <f t="shared" si="46"/>
        <v>3.1</v>
      </c>
      <c r="AM81" s="1252">
        <f t="shared" si="46"/>
        <v>1.8</v>
      </c>
      <c r="AN81" s="1252"/>
      <c r="AO81" s="1874" t="s">
        <v>1123</v>
      </c>
      <c r="AP81" s="1209" t="s">
        <v>271</v>
      </c>
    </row>
    <row r="82" spans="1:42">
      <c r="A82" s="1209"/>
      <c r="B82" s="1248" t="s">
        <v>1023</v>
      </c>
      <c r="C82" s="1249" t="s">
        <v>1020</v>
      </c>
      <c r="D82" s="1256" t="s">
        <v>997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6">
        <v>99.3</v>
      </c>
      <c r="AN82" s="1896"/>
      <c r="AO82" s="2837" t="s">
        <v>1124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M83" si="47">ROUND((F82-E82)/E82*100,1)</f>
        <v>1.5</v>
      </c>
      <c r="G83" s="1229">
        <f t="shared" si="47"/>
        <v>0</v>
      </c>
      <c r="H83" s="1229">
        <f t="shared" si="47"/>
        <v>0.3</v>
      </c>
      <c r="I83" s="1229">
        <f t="shared" si="47"/>
        <v>-0.6</v>
      </c>
      <c r="J83" s="1229">
        <f t="shared" si="47"/>
        <v>1.4</v>
      </c>
      <c r="K83" s="1229">
        <f t="shared" si="47"/>
        <v>2</v>
      </c>
      <c r="L83" s="1229">
        <f t="shared" si="47"/>
        <v>1.7</v>
      </c>
      <c r="M83" s="1229">
        <f t="shared" si="47"/>
        <v>0.2</v>
      </c>
      <c r="N83" s="1229">
        <f t="shared" si="47"/>
        <v>-1.9</v>
      </c>
      <c r="O83" s="1229">
        <f t="shared" si="47"/>
        <v>-1.1000000000000001</v>
      </c>
      <c r="P83" s="1229">
        <f t="shared" si="47"/>
        <v>0.6</v>
      </c>
      <c r="Q83" s="1229">
        <f t="shared" si="47"/>
        <v>0</v>
      </c>
      <c r="R83" s="1229">
        <f t="shared" si="47"/>
        <v>-1.8</v>
      </c>
      <c r="S83" s="1229">
        <f t="shared" si="47"/>
        <v>0.2</v>
      </c>
      <c r="T83" s="1229">
        <f t="shared" si="47"/>
        <v>-0.5</v>
      </c>
      <c r="U83" s="1229">
        <f t="shared" si="47"/>
        <v>1.5</v>
      </c>
      <c r="V83" s="1229">
        <f t="shared" si="47"/>
        <v>0.6</v>
      </c>
      <c r="W83" s="1229">
        <f t="shared" si="47"/>
        <v>-1</v>
      </c>
      <c r="X83" s="1229">
        <f t="shared" si="47"/>
        <v>-2</v>
      </c>
      <c r="Y83" s="1229">
        <f t="shared" si="47"/>
        <v>-3.4</v>
      </c>
      <c r="Z83" s="1229">
        <f t="shared" si="47"/>
        <v>1.9</v>
      </c>
      <c r="AA83" s="1229">
        <f t="shared" si="47"/>
        <v>0.5</v>
      </c>
      <c r="AB83" s="1229">
        <f t="shared" si="47"/>
        <v>-1</v>
      </c>
      <c r="AC83" s="1229">
        <f t="shared" si="47"/>
        <v>-0.4</v>
      </c>
      <c r="AD83" s="1229">
        <f t="shared" si="47"/>
        <v>-2.2000000000000002</v>
      </c>
      <c r="AE83" s="1229">
        <f t="shared" si="47"/>
        <v>-1</v>
      </c>
      <c r="AF83" s="1229">
        <f t="shared" si="47"/>
        <v>1.3</v>
      </c>
      <c r="AG83" s="1229">
        <f t="shared" si="47"/>
        <v>-0.1</v>
      </c>
      <c r="AH83" s="1229">
        <f t="shared" si="47"/>
        <v>0</v>
      </c>
      <c r="AI83" s="1229">
        <f t="shared" si="47"/>
        <v>-0.7</v>
      </c>
      <c r="AJ83" s="1458">
        <f t="shared" si="47"/>
        <v>-1.7</v>
      </c>
      <c r="AK83" s="1458">
        <f t="shared" si="47"/>
        <v>1.2</v>
      </c>
      <c r="AL83" s="1458">
        <f t="shared" si="47"/>
        <v>0.1</v>
      </c>
      <c r="AM83" s="1458">
        <f t="shared" si="47"/>
        <v>-2</v>
      </c>
      <c r="AN83" s="1252"/>
      <c r="AO83" s="2837"/>
      <c r="AP83" s="1209"/>
    </row>
    <row r="84" spans="1:42">
      <c r="A84" s="1209"/>
      <c r="B84" s="1248" t="s">
        <v>1026</v>
      </c>
      <c r="C84" s="1255" t="s">
        <v>569</v>
      </c>
      <c r="D84" s="1256" t="s">
        <v>997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62">
        <v>111.6</v>
      </c>
      <c r="AN84" s="1458"/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M85" si="48">ROUND((F84-E84)/E84*100,1)</f>
        <v>-0.1</v>
      </c>
      <c r="G85" s="1229">
        <f t="shared" si="48"/>
        <v>-6.4</v>
      </c>
      <c r="H85" s="1229">
        <f t="shared" si="48"/>
        <v>-14.6</v>
      </c>
      <c r="I85" s="1229">
        <f t="shared" si="48"/>
        <v>-11.2</v>
      </c>
      <c r="J85" s="1229">
        <f t="shared" si="48"/>
        <v>-2.1</v>
      </c>
      <c r="K85" s="1229">
        <f t="shared" si="48"/>
        <v>3.7</v>
      </c>
      <c r="L85" s="1229">
        <f t="shared" si="48"/>
        <v>7.2</v>
      </c>
      <c r="M85" s="1229">
        <f t="shared" si="48"/>
        <v>3</v>
      </c>
      <c r="N85" s="1229">
        <f t="shared" si="48"/>
        <v>-8.8000000000000007</v>
      </c>
      <c r="O85" s="1229">
        <f t="shared" si="48"/>
        <v>-1.4</v>
      </c>
      <c r="P85" s="1229">
        <f t="shared" si="48"/>
        <v>5.7</v>
      </c>
      <c r="Q85" s="1229">
        <f t="shared" si="48"/>
        <v>-3.7</v>
      </c>
      <c r="R85" s="1229">
        <f t="shared" si="48"/>
        <v>0.7</v>
      </c>
      <c r="S85" s="1229">
        <f t="shared" si="48"/>
        <v>5.9</v>
      </c>
      <c r="T85" s="1229">
        <f t="shared" si="48"/>
        <v>3.7</v>
      </c>
      <c r="U85" s="1229">
        <f t="shared" si="48"/>
        <v>0.3</v>
      </c>
      <c r="V85" s="1229">
        <f t="shared" si="48"/>
        <v>3.3</v>
      </c>
      <c r="W85" s="1229">
        <f t="shared" si="48"/>
        <v>1.6</v>
      </c>
      <c r="X85" s="1229">
        <f t="shared" si="48"/>
        <v>-3</v>
      </c>
      <c r="Y85" s="1229">
        <f t="shared" si="48"/>
        <v>-16.3</v>
      </c>
      <c r="Z85" s="1229">
        <f t="shared" si="48"/>
        <v>11.1</v>
      </c>
      <c r="AA85" s="1229">
        <f t="shared" si="48"/>
        <v>-0.3</v>
      </c>
      <c r="AB85" s="1229">
        <f t="shared" si="48"/>
        <v>1.1000000000000001</v>
      </c>
      <c r="AC85" s="1229">
        <f t="shared" si="48"/>
        <v>2.7</v>
      </c>
      <c r="AD85" s="1229">
        <f t="shared" si="48"/>
        <v>3.9</v>
      </c>
      <c r="AE85" s="1229">
        <f t="shared" si="48"/>
        <v>-1</v>
      </c>
      <c r="AF85" s="1229">
        <f t="shared" si="48"/>
        <v>-1.7</v>
      </c>
      <c r="AG85" s="1229">
        <f t="shared" si="48"/>
        <v>-0.3</v>
      </c>
      <c r="AH85" s="1229">
        <f t="shared" si="48"/>
        <v>-1.2</v>
      </c>
      <c r="AI85" s="1229">
        <f t="shared" si="48"/>
        <v>-0.9</v>
      </c>
      <c r="AJ85" s="1458">
        <f t="shared" si="48"/>
        <v>-13.1</v>
      </c>
      <c r="AK85" s="1252">
        <f t="shared" si="48"/>
        <v>7.4</v>
      </c>
      <c r="AL85" s="1252">
        <f t="shared" si="48"/>
        <v>5.2</v>
      </c>
      <c r="AM85" s="1252">
        <f t="shared" si="48"/>
        <v>-1.2</v>
      </c>
      <c r="AN85" s="1252"/>
      <c r="AO85" s="1267"/>
      <c r="AP85" s="1209"/>
    </row>
    <row r="86" spans="1:42">
      <c r="A86" s="1209"/>
      <c r="B86" s="1248" t="s">
        <v>1027</v>
      </c>
      <c r="C86" s="1228" t="s">
        <v>571</v>
      </c>
      <c r="D86" s="1256" t="s">
        <v>997</v>
      </c>
      <c r="E86" s="1253">
        <v>80</v>
      </c>
      <c r="F86" s="1253">
        <v>82.6</v>
      </c>
      <c r="G86" s="1253">
        <v>85.2</v>
      </c>
      <c r="H86" s="1253">
        <v>87.1</v>
      </c>
      <c r="I86" s="1253">
        <v>88.1</v>
      </c>
      <c r="J86" s="1253">
        <v>88.2</v>
      </c>
      <c r="K86" s="1253">
        <v>87.7</v>
      </c>
      <c r="L86" s="1253">
        <v>87.3</v>
      </c>
      <c r="M86" s="1253">
        <v>87.9</v>
      </c>
      <c r="N86" s="1253">
        <v>88.4</v>
      </c>
      <c r="O86" s="1253">
        <v>87.9</v>
      </c>
      <c r="P86" s="1253">
        <v>87.1</v>
      </c>
      <c r="Q86" s="1253">
        <v>86.3</v>
      </c>
      <c r="R86" s="1253">
        <v>85.2</v>
      </c>
      <c r="S86" s="1253">
        <v>84.4</v>
      </c>
      <c r="T86" s="1253">
        <v>84.8</v>
      </c>
      <c r="U86" s="1253">
        <v>85.5</v>
      </c>
      <c r="V86" s="1253">
        <v>86.4</v>
      </c>
      <c r="W86" s="1253">
        <v>88.8</v>
      </c>
      <c r="X86" s="1253">
        <v>91.6</v>
      </c>
      <c r="Y86" s="1253">
        <v>92.7</v>
      </c>
      <c r="Z86" s="1253">
        <v>93</v>
      </c>
      <c r="AA86" s="1253">
        <v>93.5</v>
      </c>
      <c r="AB86" s="1253">
        <v>93.7</v>
      </c>
      <c r="AC86" s="1253">
        <v>94.1</v>
      </c>
      <c r="AD86" s="1253">
        <v>94.9</v>
      </c>
      <c r="AE86" s="1253">
        <v>95.9</v>
      </c>
      <c r="AF86" s="1253">
        <v>96.7</v>
      </c>
      <c r="AG86" s="1253">
        <v>98.1</v>
      </c>
      <c r="AH86" s="1253">
        <v>98.5</v>
      </c>
      <c r="AI86" s="1253">
        <v>99.7</v>
      </c>
      <c r="AJ86" s="1253">
        <v>100</v>
      </c>
      <c r="AK86" s="1229">
        <v>99.8</v>
      </c>
      <c r="AL86" s="1229">
        <v>99</v>
      </c>
      <c r="AM86" s="1458">
        <v>99.8</v>
      </c>
      <c r="AN86" s="1458"/>
      <c r="AO86" s="1329"/>
      <c r="AP86" s="1233" t="s">
        <v>271</v>
      </c>
    </row>
    <row r="87" spans="1:42">
      <c r="A87" s="1209"/>
      <c r="B87" s="1248" t="s">
        <v>1028</v>
      </c>
      <c r="C87" s="1228"/>
      <c r="D87" s="1251" t="s">
        <v>577</v>
      </c>
      <c r="E87" s="1626" t="s">
        <v>579</v>
      </c>
      <c r="F87" s="1236">
        <f t="shared" ref="F87:AI87" si="49">ROUND((F86-E86)/E86*100,1)</f>
        <v>3.2</v>
      </c>
      <c r="G87" s="1236">
        <f t="shared" si="49"/>
        <v>3.1</v>
      </c>
      <c r="H87" s="1236">
        <f t="shared" si="49"/>
        <v>2.2000000000000002</v>
      </c>
      <c r="I87" s="1236">
        <f t="shared" si="49"/>
        <v>1.1000000000000001</v>
      </c>
      <c r="J87" s="1236">
        <f t="shared" si="49"/>
        <v>0.1</v>
      </c>
      <c r="K87" s="1236">
        <f t="shared" si="49"/>
        <v>-0.6</v>
      </c>
      <c r="L87" s="1236">
        <f t="shared" si="49"/>
        <v>-0.5</v>
      </c>
      <c r="M87" s="1236">
        <f t="shared" si="49"/>
        <v>0.7</v>
      </c>
      <c r="N87" s="1236">
        <f t="shared" si="49"/>
        <v>0.6</v>
      </c>
      <c r="O87" s="1236">
        <f t="shared" si="49"/>
        <v>-0.6</v>
      </c>
      <c r="P87" s="1236">
        <f t="shared" si="49"/>
        <v>-0.9</v>
      </c>
      <c r="Q87" s="1236">
        <f t="shared" si="49"/>
        <v>-0.9</v>
      </c>
      <c r="R87" s="1236">
        <f t="shared" si="49"/>
        <v>-1.3</v>
      </c>
      <c r="S87" s="1236">
        <f t="shared" si="49"/>
        <v>-0.9</v>
      </c>
      <c r="T87" s="1236">
        <f t="shared" si="49"/>
        <v>0.5</v>
      </c>
      <c r="U87" s="1236">
        <f t="shared" si="49"/>
        <v>0.8</v>
      </c>
      <c r="V87" s="1236">
        <f t="shared" si="49"/>
        <v>1.1000000000000001</v>
      </c>
      <c r="W87" s="1236">
        <f t="shared" si="49"/>
        <v>2.8</v>
      </c>
      <c r="X87" s="1236">
        <f t="shared" si="49"/>
        <v>3.2</v>
      </c>
      <c r="Y87" s="1236">
        <f t="shared" si="49"/>
        <v>1.2</v>
      </c>
      <c r="Z87" s="1236">
        <f t="shared" si="49"/>
        <v>0.3</v>
      </c>
      <c r="AA87" s="1236">
        <f t="shared" si="49"/>
        <v>0.5</v>
      </c>
      <c r="AB87" s="1236">
        <f t="shared" si="49"/>
        <v>0.2</v>
      </c>
      <c r="AC87" s="1236">
        <f t="shared" si="49"/>
        <v>0.4</v>
      </c>
      <c r="AD87" s="1236">
        <f t="shared" si="49"/>
        <v>0.9</v>
      </c>
      <c r="AE87" s="1236">
        <f t="shared" si="49"/>
        <v>1.1000000000000001</v>
      </c>
      <c r="AF87" s="1236">
        <f t="shared" si="49"/>
        <v>0.8</v>
      </c>
      <c r="AG87" s="1236">
        <f t="shared" si="49"/>
        <v>1.4</v>
      </c>
      <c r="AH87" s="1236">
        <f t="shared" si="49"/>
        <v>0.4</v>
      </c>
      <c r="AI87" s="1236">
        <f t="shared" si="49"/>
        <v>1.2</v>
      </c>
      <c r="AJ87" s="1252">
        <f>ROUND((AJ86-AI86)/AI86*100,1)</f>
        <v>0.3</v>
      </c>
      <c r="AK87" s="1458">
        <f>ROUND((AK86-AJ86)/AJ86*100,1)</f>
        <v>-0.2</v>
      </c>
      <c r="AL87" s="1458">
        <f>ROUND((AL86-AK86)/AK86*100,1)</f>
        <v>-0.8</v>
      </c>
      <c r="AM87" s="1252">
        <f>ROUND((AM86-AL86)/AL86*100,1)</f>
        <v>0.8</v>
      </c>
      <c r="AN87" s="1458"/>
      <c r="AO87" s="1267"/>
      <c r="AP87" s="1209"/>
    </row>
    <row r="88" spans="1:42">
      <c r="A88" s="1209"/>
      <c r="B88" s="1248"/>
      <c r="C88" s="1228" t="s">
        <v>572</v>
      </c>
      <c r="D88" s="1251" t="s">
        <v>1029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1125</v>
      </c>
      <c r="AP88" s="1209"/>
    </row>
    <row r="89" spans="1:42">
      <c r="A89" s="1209"/>
      <c r="B89" s="1248" t="s">
        <v>1031</v>
      </c>
      <c r="C89" s="1228" t="s">
        <v>573</v>
      </c>
      <c r="D89" s="1251" t="s">
        <v>1029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7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8">
        <v>3.4</v>
      </c>
      <c r="N90" s="1838">
        <v>4.0999999999999996</v>
      </c>
      <c r="O90" s="1838">
        <v>4.7</v>
      </c>
      <c r="P90" s="1838">
        <v>4.7</v>
      </c>
      <c r="Q90" s="1838">
        <v>5</v>
      </c>
      <c r="R90" s="1838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9">
        <v>4</v>
      </c>
      <c r="AD90" s="1839">
        <v>3.6</v>
      </c>
      <c r="AE90" s="1839">
        <v>3.4</v>
      </c>
      <c r="AF90" s="1839">
        <v>3.1</v>
      </c>
      <c r="AG90" s="1839">
        <v>2.8</v>
      </c>
      <c r="AH90" s="1839">
        <v>2.4</v>
      </c>
      <c r="AI90" s="1839">
        <v>2.4</v>
      </c>
      <c r="AJ90" s="1531">
        <v>2.8</v>
      </c>
      <c r="AK90" s="1609">
        <v>2.8</v>
      </c>
      <c r="AL90" s="1609">
        <v>2.6</v>
      </c>
      <c r="AM90" s="2663">
        <v>2.6</v>
      </c>
      <c r="AN90" s="1531"/>
      <c r="AO90" s="1840" t="s">
        <v>1108</v>
      </c>
      <c r="AP90" s="1209"/>
    </row>
    <row r="91" spans="1:42">
      <c r="A91" s="1209"/>
      <c r="B91" s="1576"/>
      <c r="C91" s="1841" t="s">
        <v>1126</v>
      </c>
      <c r="D91" s="1577" t="s">
        <v>1052</v>
      </c>
      <c r="E91" s="1842"/>
      <c r="F91" s="1843"/>
      <c r="G91" s="1843"/>
      <c r="H91" s="1843"/>
      <c r="I91" s="1843"/>
      <c r="J91" s="1843"/>
      <c r="K91" s="1843"/>
      <c r="L91" s="1843"/>
      <c r="M91" s="1843"/>
      <c r="N91" s="1843"/>
      <c r="O91" s="1843"/>
      <c r="P91" s="1843"/>
      <c r="Q91" s="1843"/>
      <c r="R91" s="1843"/>
      <c r="S91" s="1843"/>
      <c r="T91" s="1844"/>
      <c r="U91" s="1844"/>
      <c r="V91" s="1844"/>
      <c r="W91" s="1844"/>
      <c r="X91" s="1844"/>
      <c r="Y91" s="1844"/>
      <c r="Z91" s="1844"/>
      <c r="AA91" s="1844"/>
      <c r="AB91" s="1845">
        <v>100.00000000666665</v>
      </c>
      <c r="AC91" s="1846">
        <v>102.87122048416666</v>
      </c>
      <c r="AD91" s="1846">
        <v>101.77303048500001</v>
      </c>
      <c r="AE91" s="1846">
        <v>101.34519232666666</v>
      </c>
      <c r="AF91" s="1846">
        <v>100.57741942166666</v>
      </c>
      <c r="AG91" s="1846">
        <v>101.78163380083333</v>
      </c>
      <c r="AH91" s="1846">
        <v>102.26316992083332</v>
      </c>
      <c r="AI91" s="1846">
        <v>101.32632323583334</v>
      </c>
      <c r="AJ91" s="1847">
        <v>95.347561360833353</v>
      </c>
      <c r="AK91" s="1847">
        <v>96.334573260833338</v>
      </c>
      <c r="AL91" s="1847">
        <v>99.010369689166666</v>
      </c>
      <c r="AM91" s="1531">
        <v>99.291701677777766</v>
      </c>
      <c r="AN91" s="1847"/>
      <c r="AO91" s="1848" t="s">
        <v>1053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M92" si="50">ROUND((AC91-AB91)/AB91*100,1)</f>
        <v>2.9</v>
      </c>
      <c r="AD92" s="1225">
        <f t="shared" si="50"/>
        <v>-1.1000000000000001</v>
      </c>
      <c r="AE92" s="1225">
        <f t="shared" si="50"/>
        <v>-0.4</v>
      </c>
      <c r="AF92" s="1225">
        <f t="shared" si="50"/>
        <v>-0.8</v>
      </c>
      <c r="AG92" s="1225">
        <f t="shared" si="50"/>
        <v>1.2</v>
      </c>
      <c r="AH92" s="1225">
        <f t="shared" si="50"/>
        <v>0.5</v>
      </c>
      <c r="AI92" s="1225">
        <f t="shared" si="50"/>
        <v>-0.9</v>
      </c>
      <c r="AJ92" s="1226">
        <f t="shared" si="50"/>
        <v>-5.9</v>
      </c>
      <c r="AK92" s="1511">
        <f t="shared" si="50"/>
        <v>1</v>
      </c>
      <c r="AL92" s="1511">
        <f t="shared" si="50"/>
        <v>2.8</v>
      </c>
      <c r="AM92" s="1226">
        <f t="shared" si="50"/>
        <v>0.3</v>
      </c>
      <c r="AN92" s="2265"/>
      <c r="AO92" s="1333"/>
      <c r="AP92" s="1209"/>
    </row>
    <row r="93" spans="1:42">
      <c r="A93" s="1209"/>
      <c r="B93" s="1248"/>
      <c r="C93" s="1255" t="s">
        <v>677</v>
      </c>
      <c r="D93" s="1270" t="s">
        <v>1057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/>
      <c r="AO93" s="1322" t="s">
        <v>1127</v>
      </c>
      <c r="AP93" s="1209"/>
    </row>
    <row r="94" spans="1:42">
      <c r="A94" s="1209"/>
      <c r="B94" s="1248" t="s">
        <v>1128</v>
      </c>
      <c r="C94" s="1234"/>
      <c r="D94" s="1251" t="s">
        <v>577</v>
      </c>
      <c r="E94" s="1636" t="s">
        <v>579</v>
      </c>
      <c r="F94" s="1225">
        <f t="shared" ref="F94:AM94" si="51">ROUND((F93-E93)/E93*100,1)</f>
        <v>2.7</v>
      </c>
      <c r="G94" s="1225">
        <f t="shared" si="51"/>
        <v>-19.7</v>
      </c>
      <c r="H94" s="1225">
        <f t="shared" si="51"/>
        <v>2.4</v>
      </c>
      <c r="I94" s="1225">
        <f t="shared" si="51"/>
        <v>5.9</v>
      </c>
      <c r="J94" s="1225">
        <f t="shared" si="51"/>
        <v>5.7</v>
      </c>
      <c r="K94" s="1225">
        <f t="shared" si="51"/>
        <v>-6.4</v>
      </c>
      <c r="L94" s="1225">
        <f t="shared" si="51"/>
        <v>11.8</v>
      </c>
      <c r="M94" s="1225">
        <f t="shared" si="51"/>
        <v>-15.6</v>
      </c>
      <c r="N94" s="1225">
        <f t="shared" si="51"/>
        <v>-13.6</v>
      </c>
      <c r="O94" s="1225">
        <f t="shared" si="51"/>
        <v>1.4</v>
      </c>
      <c r="P94" s="1225">
        <f t="shared" si="51"/>
        <v>1.3</v>
      </c>
      <c r="Q94" s="1225">
        <f t="shared" si="51"/>
        <v>-4.5999999999999996</v>
      </c>
      <c r="R94" s="1225">
        <f t="shared" si="51"/>
        <v>-1.9</v>
      </c>
      <c r="S94" s="1225">
        <f t="shared" si="51"/>
        <v>0.8</v>
      </c>
      <c r="T94" s="1225">
        <f t="shared" si="51"/>
        <v>2.5</v>
      </c>
      <c r="U94" s="1225">
        <f t="shared" si="51"/>
        <v>4</v>
      </c>
      <c r="V94" s="1225">
        <f t="shared" si="51"/>
        <v>4.4000000000000004</v>
      </c>
      <c r="W94" s="1225">
        <f t="shared" si="51"/>
        <v>-17.8</v>
      </c>
      <c r="X94" s="1225">
        <f t="shared" si="51"/>
        <v>3.1</v>
      </c>
      <c r="Y94" s="1225">
        <f t="shared" si="51"/>
        <v>-27.9</v>
      </c>
      <c r="Z94" s="1225">
        <f t="shared" si="51"/>
        <v>3.1</v>
      </c>
      <c r="AA94" s="1225">
        <f t="shared" si="51"/>
        <v>2.6</v>
      </c>
      <c r="AB94" s="1225">
        <f t="shared" si="51"/>
        <v>5.8</v>
      </c>
      <c r="AC94" s="1225">
        <f t="shared" si="51"/>
        <v>11</v>
      </c>
      <c r="AD94" s="1225">
        <f t="shared" si="51"/>
        <v>-9</v>
      </c>
      <c r="AE94" s="1225">
        <f t="shared" si="51"/>
        <v>1.9</v>
      </c>
      <c r="AF94" s="1225">
        <f t="shared" si="51"/>
        <v>6.4</v>
      </c>
      <c r="AG94" s="1225">
        <f t="shared" si="51"/>
        <v>-0.3</v>
      </c>
      <c r="AH94" s="1225">
        <f t="shared" si="51"/>
        <v>-2.2999999999999998</v>
      </c>
      <c r="AI94" s="1225">
        <f t="shared" si="51"/>
        <v>-4</v>
      </c>
      <c r="AJ94" s="1226">
        <f t="shared" si="51"/>
        <v>-9.9</v>
      </c>
      <c r="AK94" s="1226">
        <f t="shared" si="51"/>
        <v>5</v>
      </c>
      <c r="AL94" s="1226">
        <f t="shared" si="51"/>
        <v>0.4</v>
      </c>
      <c r="AM94" s="1226">
        <f t="shared" si="51"/>
        <v>-4.5999999999999996</v>
      </c>
      <c r="AN94" s="2265"/>
      <c r="AO94" s="1267"/>
      <c r="AP94" s="1209"/>
    </row>
    <row r="95" spans="1:42">
      <c r="A95" s="1209"/>
      <c r="B95" s="1248" t="s">
        <v>1059</v>
      </c>
      <c r="C95" s="1228" t="s">
        <v>672</v>
      </c>
      <c r="D95" s="1273" t="s">
        <v>1129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/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M96" si="52">ROUND((F95-E95)/E95*100,1)</f>
        <v>5.3</v>
      </c>
      <c r="G96" s="1225">
        <f t="shared" si="52"/>
        <v>-11</v>
      </c>
      <c r="H96" s="1225">
        <f t="shared" si="52"/>
        <v>-2.2000000000000002</v>
      </c>
      <c r="I96" s="1225">
        <f t="shared" si="52"/>
        <v>-6.5</v>
      </c>
      <c r="J96" s="1225">
        <f t="shared" si="52"/>
        <v>3.2</v>
      </c>
      <c r="K96" s="1225">
        <f t="shared" si="52"/>
        <v>-4.2</v>
      </c>
      <c r="L96" s="1225">
        <f t="shared" si="52"/>
        <v>13.9</v>
      </c>
      <c r="M96" s="1225">
        <f t="shared" si="52"/>
        <v>-12.3</v>
      </c>
      <c r="N96" s="1225">
        <f t="shared" si="52"/>
        <v>-14</v>
      </c>
      <c r="O96" s="1225">
        <f t="shared" si="52"/>
        <v>-0.9</v>
      </c>
      <c r="P96" s="1225">
        <f t="shared" si="52"/>
        <v>3.1</v>
      </c>
      <c r="Q96" s="1225">
        <f t="shared" si="52"/>
        <v>-9.6</v>
      </c>
      <c r="R96" s="1225">
        <f t="shared" si="52"/>
        <v>-4.8</v>
      </c>
      <c r="S96" s="1225">
        <f t="shared" si="52"/>
        <v>0.4</v>
      </c>
      <c r="T96" s="1225">
        <f t="shared" si="52"/>
        <v>4.9000000000000004</v>
      </c>
      <c r="U96" s="1225">
        <f t="shared" si="52"/>
        <v>2.5</v>
      </c>
      <c r="V96" s="1225">
        <f t="shared" si="52"/>
        <v>1.5</v>
      </c>
      <c r="W96" s="1225">
        <f t="shared" si="52"/>
        <v>-14.8</v>
      </c>
      <c r="X96" s="1225">
        <f t="shared" si="52"/>
        <v>-2.2000000000000002</v>
      </c>
      <c r="Y96" s="1225">
        <f t="shared" si="52"/>
        <v>-26.6</v>
      </c>
      <c r="Z96" s="1225">
        <f t="shared" si="52"/>
        <v>5.2</v>
      </c>
      <c r="AA96" s="1225">
        <f t="shared" si="52"/>
        <v>4.2</v>
      </c>
      <c r="AB96" s="1225">
        <f t="shared" si="52"/>
        <v>4.8</v>
      </c>
      <c r="AC96" s="1225">
        <f t="shared" si="52"/>
        <v>11.5</v>
      </c>
      <c r="AD96" s="1225">
        <f t="shared" si="52"/>
        <v>-9.4</v>
      </c>
      <c r="AE96" s="1225">
        <f t="shared" si="52"/>
        <v>-3.4</v>
      </c>
      <c r="AF96" s="1225">
        <f t="shared" si="52"/>
        <v>2.7</v>
      </c>
      <c r="AG96" s="1225">
        <f t="shared" si="52"/>
        <v>1.3</v>
      </c>
      <c r="AH96" s="1225">
        <f t="shared" si="52"/>
        <v>-2.6</v>
      </c>
      <c r="AI96" s="1225">
        <f t="shared" si="52"/>
        <v>-2.7</v>
      </c>
      <c r="AJ96" s="1226">
        <f t="shared" si="52"/>
        <v>-10.8</v>
      </c>
      <c r="AK96" s="1511">
        <f t="shared" si="52"/>
        <v>7.5</v>
      </c>
      <c r="AL96" s="1511">
        <f t="shared" si="52"/>
        <v>-2.2999999999999998</v>
      </c>
      <c r="AM96" s="1226">
        <f t="shared" si="52"/>
        <v>-6.9</v>
      </c>
      <c r="AN96" s="1511"/>
      <c r="AO96" s="1264"/>
      <c r="AP96" s="1209"/>
    </row>
    <row r="97" spans="1:43">
      <c r="A97" s="1209"/>
      <c r="B97" s="1248" t="s">
        <v>1061</v>
      </c>
      <c r="C97" s="1255" t="s">
        <v>1062</v>
      </c>
      <c r="D97" s="1256" t="s">
        <v>1130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/>
      <c r="AO97" s="1276" t="s">
        <v>1064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M98" si="53">ROUND((F97-E97)/E97*100,1)</f>
        <v>7.4</v>
      </c>
      <c r="G98" s="1539">
        <f t="shared" si="53"/>
        <v>-3.9</v>
      </c>
      <c r="H98" s="1539">
        <f t="shared" si="53"/>
        <v>-7.2</v>
      </c>
      <c r="I98" s="1539">
        <f t="shared" si="53"/>
        <v>-8.4</v>
      </c>
      <c r="J98" s="1539">
        <f t="shared" si="53"/>
        <v>0.5</v>
      </c>
      <c r="K98" s="1539">
        <f t="shared" si="53"/>
        <v>4.8</v>
      </c>
      <c r="L98" s="1539">
        <f t="shared" si="53"/>
        <v>4.4000000000000004</v>
      </c>
      <c r="M98" s="1539">
        <f t="shared" si="53"/>
        <v>-4.9000000000000004</v>
      </c>
      <c r="N98" s="1539">
        <f t="shared" si="53"/>
        <v>-15.2</v>
      </c>
      <c r="O98" s="1539">
        <f t="shared" si="53"/>
        <v>-8</v>
      </c>
      <c r="P98" s="1539">
        <f t="shared" si="53"/>
        <v>2.7</v>
      </c>
      <c r="Q98" s="1539">
        <f t="shared" si="53"/>
        <v>-0.9</v>
      </c>
      <c r="R98" s="1539">
        <f t="shared" si="53"/>
        <v>-2.2999999999999998</v>
      </c>
      <c r="S98" s="1539">
        <f t="shared" si="53"/>
        <v>1.5</v>
      </c>
      <c r="T98" s="1539">
        <f t="shared" si="53"/>
        <v>-1.6</v>
      </c>
      <c r="U98" s="1539">
        <f t="shared" si="53"/>
        <v>-0.9</v>
      </c>
      <c r="V98" s="1539">
        <f t="shared" si="53"/>
        <v>-5.4</v>
      </c>
      <c r="W98" s="1539">
        <f t="shared" si="53"/>
        <v>-7.6</v>
      </c>
      <c r="X98" s="1539">
        <f t="shared" si="53"/>
        <v>-6.5</v>
      </c>
      <c r="Y98" s="1539">
        <f t="shared" si="53"/>
        <v>-9.1</v>
      </c>
      <c r="Z98" s="1539">
        <f t="shared" si="53"/>
        <v>10.6</v>
      </c>
      <c r="AA98" s="1539">
        <f t="shared" si="53"/>
        <v>-16.7</v>
      </c>
      <c r="AB98" s="1539">
        <f t="shared" si="53"/>
        <v>26.1</v>
      </c>
      <c r="AC98" s="1539">
        <f t="shared" si="53"/>
        <v>-3.8</v>
      </c>
      <c r="AD98" s="1539">
        <f t="shared" si="53"/>
        <v>0.8</v>
      </c>
      <c r="AE98" s="1539">
        <f t="shared" si="53"/>
        <v>-4.2</v>
      </c>
      <c r="AF98" s="1539">
        <f t="shared" si="53"/>
        <v>3</v>
      </c>
      <c r="AG98" s="1539">
        <f t="shared" si="53"/>
        <v>4.5</v>
      </c>
      <c r="AH98" s="1539">
        <f t="shared" si="53"/>
        <v>-1.3</v>
      </c>
      <c r="AI98" s="1539">
        <f t="shared" si="53"/>
        <v>-1.9</v>
      </c>
      <c r="AJ98" s="1511">
        <f t="shared" si="53"/>
        <v>-12.3</v>
      </c>
      <c r="AK98" s="1226">
        <f t="shared" si="53"/>
        <v>-2.9</v>
      </c>
      <c r="AL98" s="1226">
        <f t="shared" si="53"/>
        <v>-8.3000000000000007</v>
      </c>
      <c r="AM98" s="1226">
        <f t="shared" si="53"/>
        <v>18.399999999999999</v>
      </c>
      <c r="AN98" s="1226"/>
      <c r="AO98" s="1544" t="s">
        <v>1066</v>
      </c>
      <c r="AP98" s="1209"/>
    </row>
    <row r="99" spans="1:43">
      <c r="A99" s="1209"/>
      <c r="B99" s="1248" t="s">
        <v>1065</v>
      </c>
      <c r="C99" s="1228" t="s">
        <v>1216</v>
      </c>
      <c r="D99" s="1337" t="s">
        <v>1131</v>
      </c>
      <c r="E99" s="1640">
        <f>E165/1000</f>
        <v>17884.422999999999</v>
      </c>
      <c r="F99" s="1640">
        <f t="shared" ref="F99:AM99" si="54">F165/1000</f>
        <v>19376.277999999998</v>
      </c>
      <c r="G99" s="1640">
        <f t="shared" si="54"/>
        <v>20941.933000000001</v>
      </c>
      <c r="H99" s="1640">
        <f t="shared" si="54"/>
        <v>22164.196</v>
      </c>
      <c r="I99" s="1640">
        <f t="shared" si="54"/>
        <v>22203.843000000001</v>
      </c>
      <c r="J99" s="1640">
        <f t="shared" si="54"/>
        <v>21489.741999999998</v>
      </c>
      <c r="K99" s="1640">
        <f t="shared" si="54"/>
        <v>21792.815999999999</v>
      </c>
      <c r="L99" s="1640">
        <f t="shared" si="54"/>
        <v>22339.760999999999</v>
      </c>
      <c r="M99" s="1640">
        <f t="shared" si="54"/>
        <v>22976.16</v>
      </c>
      <c r="N99" s="1640">
        <f t="shared" si="54"/>
        <v>23412.935000000001</v>
      </c>
      <c r="O99" s="1640">
        <f t="shared" si="54"/>
        <v>23248.455999999998</v>
      </c>
      <c r="P99" s="1640">
        <f t="shared" si="54"/>
        <v>23124.402999999998</v>
      </c>
      <c r="Q99" s="1640">
        <f t="shared" si="54"/>
        <v>22633.879000000001</v>
      </c>
      <c r="R99" s="1640">
        <f t="shared" si="54"/>
        <v>22340.865000000002</v>
      </c>
      <c r="S99" s="1640">
        <f t="shared" si="54"/>
        <v>22032.84</v>
      </c>
      <c r="T99" s="1640">
        <f t="shared" si="54"/>
        <v>21759.254000000001</v>
      </c>
      <c r="U99" s="1640">
        <f t="shared" si="54"/>
        <v>21467.233</v>
      </c>
      <c r="V99" s="1640">
        <f t="shared" si="54"/>
        <v>21328.350999999999</v>
      </c>
      <c r="W99" s="1640">
        <f t="shared" si="54"/>
        <v>21144.974999999999</v>
      </c>
      <c r="X99" s="1640">
        <f t="shared" si="54"/>
        <v>21198.775000000001</v>
      </c>
      <c r="Y99" s="1640">
        <f t="shared" si="54"/>
        <v>20951.099999999999</v>
      </c>
      <c r="Z99" s="1640">
        <f t="shared" si="54"/>
        <v>19775.776999999998</v>
      </c>
      <c r="AA99" s="1640">
        <f t="shared" si="54"/>
        <v>19579.062999999998</v>
      </c>
      <c r="AB99" s="1640">
        <f t="shared" si="54"/>
        <v>19593.278999999999</v>
      </c>
      <c r="AC99" s="1640">
        <f t="shared" si="54"/>
        <v>19591.627</v>
      </c>
      <c r="AD99" s="1640">
        <f t="shared" si="54"/>
        <v>19777.406999999999</v>
      </c>
      <c r="AE99" s="1640">
        <f t="shared" si="54"/>
        <v>20197.310000000001</v>
      </c>
      <c r="AF99" s="1640">
        <f t="shared" si="54"/>
        <v>20049.078000000001</v>
      </c>
      <c r="AG99" s="1640">
        <f t="shared" si="54"/>
        <v>19597.852999999999</v>
      </c>
      <c r="AH99" s="1640">
        <f t="shared" si="54"/>
        <v>19602.508000000002</v>
      </c>
      <c r="AI99" s="1640">
        <f t="shared" si="54"/>
        <v>19604.355</v>
      </c>
      <c r="AJ99" s="1640">
        <f t="shared" si="54"/>
        <v>19396.177</v>
      </c>
      <c r="AK99" s="1643">
        <f t="shared" si="54"/>
        <v>19907.135999999999</v>
      </c>
      <c r="AL99" s="1643">
        <f t="shared" si="54"/>
        <v>20660.329000000002</v>
      </c>
      <c r="AM99" s="1643">
        <f t="shared" si="54"/>
        <v>21607.422999999999</v>
      </c>
      <c r="AN99" s="1643"/>
      <c r="AO99" s="1575" t="s">
        <v>1067</v>
      </c>
      <c r="AP99" s="1209" t="s">
        <v>271</v>
      </c>
    </row>
    <row r="100" spans="1:43" ht="13.5" thickBot="1">
      <c r="A100" s="1209"/>
      <c r="B100" s="1330"/>
      <c r="C100" s="1338"/>
      <c r="D100" s="1849" t="s">
        <v>577</v>
      </c>
      <c r="E100" s="1850" t="s">
        <v>579</v>
      </c>
      <c r="F100" s="1339">
        <f t="shared" ref="F100:AM100" si="55">ROUND((F99-E99)/E99*100,1)</f>
        <v>8.3000000000000007</v>
      </c>
      <c r="G100" s="1339">
        <f t="shared" si="55"/>
        <v>8.1</v>
      </c>
      <c r="H100" s="1339">
        <f t="shared" si="55"/>
        <v>5.8</v>
      </c>
      <c r="I100" s="1339">
        <f t="shared" si="55"/>
        <v>0.2</v>
      </c>
      <c r="J100" s="1339">
        <f t="shared" si="55"/>
        <v>-3.2</v>
      </c>
      <c r="K100" s="1339">
        <f t="shared" si="55"/>
        <v>1.4</v>
      </c>
      <c r="L100" s="1339">
        <f t="shared" si="55"/>
        <v>2.5</v>
      </c>
      <c r="M100" s="1339">
        <f t="shared" si="55"/>
        <v>2.8</v>
      </c>
      <c r="N100" s="1339">
        <f t="shared" si="55"/>
        <v>1.9</v>
      </c>
      <c r="O100" s="1339">
        <f t="shared" si="55"/>
        <v>-0.7</v>
      </c>
      <c r="P100" s="1339">
        <f t="shared" si="55"/>
        <v>-0.5</v>
      </c>
      <c r="Q100" s="1339">
        <f t="shared" si="55"/>
        <v>-2.1</v>
      </c>
      <c r="R100" s="1339">
        <f t="shared" si="55"/>
        <v>-1.3</v>
      </c>
      <c r="S100" s="1339">
        <f t="shared" si="55"/>
        <v>-1.4</v>
      </c>
      <c r="T100" s="1339">
        <f t="shared" si="55"/>
        <v>-1.2</v>
      </c>
      <c r="U100" s="1339">
        <f t="shared" si="55"/>
        <v>-1.3</v>
      </c>
      <c r="V100" s="1339">
        <f t="shared" si="55"/>
        <v>-0.6</v>
      </c>
      <c r="W100" s="1339">
        <f t="shared" si="55"/>
        <v>-0.9</v>
      </c>
      <c r="X100" s="1339">
        <f t="shared" si="55"/>
        <v>0.3</v>
      </c>
      <c r="Y100" s="1339">
        <f t="shared" si="55"/>
        <v>-1.2</v>
      </c>
      <c r="Z100" s="1339">
        <f t="shared" si="55"/>
        <v>-5.6</v>
      </c>
      <c r="AA100" s="1339">
        <f t="shared" si="55"/>
        <v>-1</v>
      </c>
      <c r="AB100" s="1339">
        <f t="shared" si="55"/>
        <v>0.1</v>
      </c>
      <c r="AC100" s="1339">
        <f t="shared" si="55"/>
        <v>0</v>
      </c>
      <c r="AD100" s="1339">
        <f t="shared" si="55"/>
        <v>0.9</v>
      </c>
      <c r="AE100" s="1339">
        <f t="shared" si="55"/>
        <v>2.1</v>
      </c>
      <c r="AF100" s="1339">
        <f t="shared" si="55"/>
        <v>-0.7</v>
      </c>
      <c r="AG100" s="1339">
        <f t="shared" si="55"/>
        <v>-2.2999999999999998</v>
      </c>
      <c r="AH100" s="1339">
        <f t="shared" si="55"/>
        <v>0</v>
      </c>
      <c r="AI100" s="1339">
        <f t="shared" si="55"/>
        <v>0</v>
      </c>
      <c r="AJ100" s="1340">
        <f t="shared" si="55"/>
        <v>-1.1000000000000001</v>
      </c>
      <c r="AK100" s="1340">
        <f t="shared" si="55"/>
        <v>2.6</v>
      </c>
      <c r="AL100" s="1340">
        <f t="shared" si="55"/>
        <v>3.8</v>
      </c>
      <c r="AM100" s="1340">
        <f t="shared" si="55"/>
        <v>4.5999999999999996</v>
      </c>
      <c r="AN100" s="1340"/>
      <c r="AO100" s="1851" t="s">
        <v>97</v>
      </c>
      <c r="AP100" s="1209"/>
      <c r="AQ100" s="327" t="s">
        <v>521</v>
      </c>
    </row>
    <row r="101" spans="1:43">
      <c r="A101" s="1209"/>
      <c r="B101" s="1248" t="s">
        <v>1068</v>
      </c>
      <c r="C101" s="1255" t="s">
        <v>1069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2">
        <v>1008865.51</v>
      </c>
      <c r="AN101" s="1852"/>
      <c r="AO101" s="1283" t="s">
        <v>1070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J102" si="56">ROUND((G101-F101)/F101*100,1)</f>
        <v>2.2000000000000002</v>
      </c>
      <c r="H102" s="1225">
        <f t="shared" si="56"/>
        <v>1.5</v>
      </c>
      <c r="I102" s="1225">
        <f t="shared" si="56"/>
        <v>-6.5</v>
      </c>
      <c r="J102" s="1225">
        <f t="shared" si="56"/>
        <v>0.7</v>
      </c>
      <c r="K102" s="1225">
        <f t="shared" si="56"/>
        <v>2.6</v>
      </c>
      <c r="L102" s="1225">
        <f t="shared" si="56"/>
        <v>7.7</v>
      </c>
      <c r="M102" s="1225">
        <f t="shared" si="56"/>
        <v>13.9</v>
      </c>
      <c r="N102" s="1225">
        <f t="shared" si="56"/>
        <v>-0.6</v>
      </c>
      <c r="O102" s="1225">
        <f t="shared" si="56"/>
        <v>-6.1</v>
      </c>
      <c r="P102" s="1225">
        <f t="shared" si="56"/>
        <v>8.6</v>
      </c>
      <c r="Q102" s="1225">
        <f t="shared" si="56"/>
        <v>-5.2</v>
      </c>
      <c r="R102" s="1225">
        <f t="shared" si="56"/>
        <v>6.4</v>
      </c>
      <c r="S102" s="1225">
        <f t="shared" si="56"/>
        <v>4.7</v>
      </c>
      <c r="T102" s="1225">
        <f t="shared" si="56"/>
        <v>12.1</v>
      </c>
      <c r="U102" s="1225">
        <f t="shared" si="56"/>
        <v>7.3</v>
      </c>
      <c r="V102" s="1225">
        <f t="shared" si="56"/>
        <v>14.6</v>
      </c>
      <c r="W102" s="1225">
        <f t="shared" si="56"/>
        <v>11.5</v>
      </c>
      <c r="X102" s="1225">
        <f t="shared" si="56"/>
        <v>-3.5</v>
      </c>
      <c r="Y102" s="1225">
        <f t="shared" si="56"/>
        <v>-33.1</v>
      </c>
      <c r="Z102" s="1225">
        <f t="shared" si="56"/>
        <v>24.4</v>
      </c>
      <c r="AA102" s="1225">
        <f t="shared" si="56"/>
        <v>-2.7</v>
      </c>
      <c r="AB102" s="1225">
        <f t="shared" si="56"/>
        <v>-2.7</v>
      </c>
      <c r="AC102" s="1225">
        <f t="shared" si="56"/>
        <v>9.5</v>
      </c>
      <c r="AD102" s="1225">
        <f t="shared" si="56"/>
        <v>4.8</v>
      </c>
      <c r="AE102" s="1225">
        <f t="shared" si="56"/>
        <v>3.4</v>
      </c>
      <c r="AF102" s="1225">
        <f t="shared" si="56"/>
        <v>-7.4</v>
      </c>
      <c r="AG102" s="1225">
        <f t="shared" si="56"/>
        <v>11.8</v>
      </c>
      <c r="AH102" s="1225">
        <f t="shared" si="56"/>
        <v>4.0999999999999996</v>
      </c>
      <c r="AI102" s="1225">
        <f t="shared" si="56"/>
        <v>-5.6</v>
      </c>
      <c r="AJ102" s="1226">
        <f t="shared" si="56"/>
        <v>-11.1</v>
      </c>
      <c r="AK102" s="1511">
        <f>ROUND((AK101-AJ101)/AJ101*100,1)</f>
        <v>21.5</v>
      </c>
      <c r="AL102" s="1226">
        <f>ROUND((AL101-AK101)/AK101*100,1)</f>
        <v>18.2</v>
      </c>
      <c r="AM102" s="1226">
        <f>ROUND((AM101-AL101)/AL101*100,1)</f>
        <v>2.8</v>
      </c>
      <c r="AN102" s="2265"/>
      <c r="AO102" s="1254" t="s">
        <v>97</v>
      </c>
      <c r="AP102" s="1209"/>
    </row>
    <row r="103" spans="1:43">
      <c r="A103" s="1209"/>
      <c r="B103" s="1248" t="s">
        <v>1071</v>
      </c>
      <c r="C103" s="1255" t="s">
        <v>1072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2">
        <v>1185031.53</v>
      </c>
      <c r="AM103" s="1852">
        <v>1101779.32</v>
      </c>
      <c r="AN103" s="1852"/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M104" si="57">ROUND((G103-F103)/F103*100,1)</f>
        <v>-5.8</v>
      </c>
      <c r="H104" s="1539">
        <f t="shared" si="57"/>
        <v>-7.4</v>
      </c>
      <c r="I104" s="1539">
        <f t="shared" si="57"/>
        <v>-9.1</v>
      </c>
      <c r="J104" s="1539">
        <f t="shared" si="57"/>
        <v>4.8</v>
      </c>
      <c r="K104" s="1539">
        <f t="shared" si="57"/>
        <v>12.3</v>
      </c>
      <c r="L104" s="1539">
        <f t="shared" si="57"/>
        <v>20.399999999999999</v>
      </c>
      <c r="M104" s="1539">
        <f t="shared" si="57"/>
        <v>7.8</v>
      </c>
      <c r="N104" s="1539">
        <f t="shared" si="57"/>
        <v>-10.5</v>
      </c>
      <c r="O104" s="1539">
        <f t="shared" si="57"/>
        <v>-3.8</v>
      </c>
      <c r="P104" s="1539">
        <f t="shared" si="57"/>
        <v>16.100000000000001</v>
      </c>
      <c r="Q104" s="1539">
        <f t="shared" si="57"/>
        <v>3.6</v>
      </c>
      <c r="R104" s="1539">
        <f t="shared" si="57"/>
        <v>-0.4</v>
      </c>
      <c r="S104" s="1539">
        <f t="shared" si="57"/>
        <v>5.0999999999999996</v>
      </c>
      <c r="T104" s="1539">
        <f t="shared" si="57"/>
        <v>10.9</v>
      </c>
      <c r="U104" s="1539">
        <f t="shared" si="57"/>
        <v>15.7</v>
      </c>
      <c r="V104" s="1539">
        <f t="shared" si="57"/>
        <v>18.3</v>
      </c>
      <c r="W104" s="1539">
        <f t="shared" si="57"/>
        <v>8.6</v>
      </c>
      <c r="X104" s="1539">
        <f t="shared" si="57"/>
        <v>8</v>
      </c>
      <c r="Y104" s="1539">
        <f t="shared" si="57"/>
        <v>-34.799999999999997</v>
      </c>
      <c r="Z104" s="1539">
        <f t="shared" si="57"/>
        <v>18</v>
      </c>
      <c r="AA104" s="1539">
        <f t="shared" si="57"/>
        <v>12.1</v>
      </c>
      <c r="AB104" s="1539">
        <f t="shared" si="57"/>
        <v>3.8</v>
      </c>
      <c r="AC104" s="1539">
        <f t="shared" si="57"/>
        <v>14.9</v>
      </c>
      <c r="AD104" s="1539">
        <f t="shared" si="57"/>
        <v>5.7</v>
      </c>
      <c r="AE104" s="1539">
        <f t="shared" si="57"/>
        <v>-8.6999999999999993</v>
      </c>
      <c r="AF104" s="1539">
        <f t="shared" si="57"/>
        <v>-15.8</v>
      </c>
      <c r="AG104" s="1539">
        <f t="shared" si="57"/>
        <v>14.1</v>
      </c>
      <c r="AH104" s="1539">
        <f t="shared" si="57"/>
        <v>9.6999999999999993</v>
      </c>
      <c r="AI104" s="1539">
        <f t="shared" si="57"/>
        <v>-5</v>
      </c>
      <c r="AJ104" s="1511">
        <f t="shared" si="57"/>
        <v>-13.5</v>
      </c>
      <c r="AK104" s="1511">
        <f t="shared" si="57"/>
        <v>26.3</v>
      </c>
      <c r="AL104" s="1511">
        <f t="shared" si="57"/>
        <v>38</v>
      </c>
      <c r="AM104" s="1340">
        <f t="shared" si="57"/>
        <v>-7</v>
      </c>
      <c r="AN104" s="1511"/>
      <c r="AO104" s="1546"/>
      <c r="AP104" s="1209"/>
      <c r="AQ104" s="327">
        <v>110</v>
      </c>
    </row>
    <row r="105" spans="1:43">
      <c r="A105" s="1209"/>
      <c r="B105" s="1853" t="s">
        <v>1042</v>
      </c>
      <c r="C105" s="1854" t="s">
        <v>1043</v>
      </c>
      <c r="D105" s="1855" t="s">
        <v>1044</v>
      </c>
      <c r="E105" s="1856">
        <v>7234</v>
      </c>
      <c r="F105" s="1857">
        <v>6468</v>
      </c>
      <c r="G105" s="1857">
        <v>10723</v>
      </c>
      <c r="H105" s="1857">
        <v>14069</v>
      </c>
      <c r="I105" s="1857">
        <v>14564</v>
      </c>
      <c r="J105" s="1857">
        <v>14061</v>
      </c>
      <c r="K105" s="1857">
        <v>15108</v>
      </c>
      <c r="L105" s="1857">
        <v>14834</v>
      </c>
      <c r="M105" s="1857">
        <v>16464</v>
      </c>
      <c r="N105" s="1858">
        <v>18988</v>
      </c>
      <c r="O105" s="1858">
        <v>15352</v>
      </c>
      <c r="P105" s="1858">
        <v>18769</v>
      </c>
      <c r="Q105" s="1857">
        <v>19164</v>
      </c>
      <c r="R105" s="1857">
        <v>19087</v>
      </c>
      <c r="S105" s="1857">
        <v>16255</v>
      </c>
      <c r="T105" s="1857">
        <v>13679</v>
      </c>
      <c r="U105" s="1857">
        <v>12998</v>
      </c>
      <c r="V105" s="1857">
        <v>13245</v>
      </c>
      <c r="W105" s="1857">
        <v>14091</v>
      </c>
      <c r="X105" s="1857">
        <v>15646</v>
      </c>
      <c r="Y105" s="1857">
        <v>15480</v>
      </c>
      <c r="Z105" s="1857">
        <v>13321</v>
      </c>
      <c r="AA105" s="1857">
        <v>12734</v>
      </c>
      <c r="AB105" s="1859">
        <v>12124</v>
      </c>
      <c r="AC105" s="1859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60">
        <v>7773</v>
      </c>
      <c r="AK105" s="1860">
        <v>6030</v>
      </c>
      <c r="AL105" s="1860">
        <v>6428</v>
      </c>
      <c r="AM105" s="1537">
        <v>8690</v>
      </c>
      <c r="AN105" s="1860">
        <v>10006</v>
      </c>
      <c r="AO105" s="1861" t="s">
        <v>1045</v>
      </c>
      <c r="AP105" s="1209"/>
    </row>
    <row r="106" spans="1:43" ht="13.5" thickBot="1">
      <c r="A106" s="1209"/>
      <c r="B106" s="2270" t="s">
        <v>1046</v>
      </c>
      <c r="C106" s="1342"/>
      <c r="D106" s="1343" t="s">
        <v>577</v>
      </c>
      <c r="E106" s="1644" t="s">
        <v>579</v>
      </c>
      <c r="F106" s="1339">
        <f t="shared" ref="F106:AN106" si="58">ROUND((F105-E105)/E105*100,1)</f>
        <v>-10.6</v>
      </c>
      <c r="G106" s="1339">
        <f t="shared" si="58"/>
        <v>65.8</v>
      </c>
      <c r="H106" s="1339">
        <f t="shared" si="58"/>
        <v>31.2</v>
      </c>
      <c r="I106" s="1339">
        <f t="shared" si="58"/>
        <v>3.5</v>
      </c>
      <c r="J106" s="1339">
        <f t="shared" si="58"/>
        <v>-3.5</v>
      </c>
      <c r="K106" s="1339">
        <f t="shared" si="58"/>
        <v>7.4</v>
      </c>
      <c r="L106" s="1339">
        <f t="shared" si="58"/>
        <v>-1.8</v>
      </c>
      <c r="M106" s="1339">
        <f t="shared" si="58"/>
        <v>11</v>
      </c>
      <c r="N106" s="1339">
        <f t="shared" si="58"/>
        <v>15.3</v>
      </c>
      <c r="O106" s="1339">
        <f t="shared" si="58"/>
        <v>-19.100000000000001</v>
      </c>
      <c r="P106" s="1339">
        <f t="shared" si="58"/>
        <v>22.3</v>
      </c>
      <c r="Q106" s="1339">
        <f t="shared" si="58"/>
        <v>2.1</v>
      </c>
      <c r="R106" s="1339">
        <f t="shared" si="58"/>
        <v>-0.4</v>
      </c>
      <c r="S106" s="1339">
        <f t="shared" si="58"/>
        <v>-14.8</v>
      </c>
      <c r="T106" s="1339">
        <f t="shared" si="58"/>
        <v>-15.8</v>
      </c>
      <c r="U106" s="1339">
        <f t="shared" si="58"/>
        <v>-5</v>
      </c>
      <c r="V106" s="1339">
        <f t="shared" si="58"/>
        <v>1.9</v>
      </c>
      <c r="W106" s="1339">
        <f t="shared" si="58"/>
        <v>6.4</v>
      </c>
      <c r="X106" s="1339">
        <f t="shared" si="58"/>
        <v>11</v>
      </c>
      <c r="Y106" s="1339">
        <f t="shared" si="58"/>
        <v>-1.1000000000000001</v>
      </c>
      <c r="Z106" s="1339">
        <f t="shared" si="58"/>
        <v>-13.9</v>
      </c>
      <c r="AA106" s="1339">
        <f t="shared" si="58"/>
        <v>-4.4000000000000004</v>
      </c>
      <c r="AB106" s="1339">
        <f t="shared" si="58"/>
        <v>-4.8</v>
      </c>
      <c r="AC106" s="1339">
        <f t="shared" si="58"/>
        <v>-10.5</v>
      </c>
      <c r="AD106" s="1339">
        <f t="shared" si="58"/>
        <v>-10.4</v>
      </c>
      <c r="AE106" s="1339">
        <f t="shared" si="58"/>
        <v>-9.4</v>
      </c>
      <c r="AF106" s="1339">
        <f t="shared" si="58"/>
        <v>-4.2</v>
      </c>
      <c r="AG106" s="1339">
        <f t="shared" si="58"/>
        <v>-0.5</v>
      </c>
      <c r="AH106" s="1339">
        <f t="shared" si="58"/>
        <v>-2</v>
      </c>
      <c r="AI106" s="1339">
        <f t="shared" si="58"/>
        <v>1.8</v>
      </c>
      <c r="AJ106" s="1340">
        <f t="shared" si="58"/>
        <v>-7.3</v>
      </c>
      <c r="AK106" s="1340">
        <f t="shared" si="58"/>
        <v>-22.4</v>
      </c>
      <c r="AL106" s="1340">
        <f t="shared" si="58"/>
        <v>6.6</v>
      </c>
      <c r="AM106" s="1340">
        <f t="shared" si="58"/>
        <v>35.200000000000003</v>
      </c>
      <c r="AN106" s="1340">
        <f t="shared" si="58"/>
        <v>15.1</v>
      </c>
      <c r="AO106" s="1578" t="s">
        <v>1047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1132</v>
      </c>
      <c r="C109" s="916" t="s">
        <v>1133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47">
        <v>20502027.221169047</v>
      </c>
      <c r="W109" s="2548">
        <v>21224782</v>
      </c>
      <c r="X109" s="2548">
        <v>21303658</v>
      </c>
      <c r="Y109" s="2548">
        <v>19565408</v>
      </c>
      <c r="Z109" s="2548">
        <v>20402986</v>
      </c>
      <c r="AA109" s="2548">
        <v>20038263</v>
      </c>
      <c r="AB109" s="2548">
        <v>19884991</v>
      </c>
      <c r="AC109" s="2548">
        <v>20304451</v>
      </c>
      <c r="AD109" s="2548">
        <v>20502390</v>
      </c>
      <c r="AE109" s="2548">
        <v>21430730</v>
      </c>
      <c r="AF109" s="2548">
        <v>21781382</v>
      </c>
      <c r="AG109" s="2548">
        <v>22062615</v>
      </c>
      <c r="AH109" s="2548">
        <v>22167427</v>
      </c>
      <c r="AI109" s="2548">
        <v>22262303</v>
      </c>
      <c r="AJ109" s="2548">
        <v>21805973</v>
      </c>
      <c r="AK109" s="2664">
        <v>22462783</v>
      </c>
      <c r="AL109" s="2664">
        <v>22692069</v>
      </c>
      <c r="AM109" s="2664">
        <v>23830619</v>
      </c>
      <c r="AN109" s="1579"/>
      <c r="AO109" s="327" t="s">
        <v>1134</v>
      </c>
      <c r="AP109" s="1824" t="s">
        <v>1482</v>
      </c>
    </row>
    <row r="110" spans="1:43">
      <c r="C110" s="1347" t="s">
        <v>1135</v>
      </c>
      <c r="D110" s="1347" t="s">
        <v>581</v>
      </c>
      <c r="E110" s="1580">
        <f t="shared" ref="E110:O110" si="59">E111*$Q$110/$Q$111</f>
        <v>16895447.536256317</v>
      </c>
      <c r="F110" s="1580">
        <f t="shared" si="59"/>
        <v>18680360.764224302</v>
      </c>
      <c r="G110" s="1580">
        <f t="shared" si="59"/>
        <v>20006459.5940447</v>
      </c>
      <c r="H110" s="1580">
        <f t="shared" si="59"/>
        <v>20459801.345620308</v>
      </c>
      <c r="I110" s="1580">
        <f t="shared" si="59"/>
        <v>20982474.31556185</v>
      </c>
      <c r="J110" s="1580">
        <f t="shared" si="59"/>
        <v>20867889.609232143</v>
      </c>
      <c r="K110" s="1580">
        <f t="shared" si="59"/>
        <v>21697289.994481482</v>
      </c>
      <c r="L110" s="1580">
        <f t="shared" si="59"/>
        <v>22602007.318417069</v>
      </c>
      <c r="M110" s="1580">
        <f t="shared" si="59"/>
        <v>22499454.314972494</v>
      </c>
      <c r="N110" s="1580">
        <f t="shared" si="59"/>
        <v>21763367.545596231</v>
      </c>
      <c r="O110" s="1580">
        <f t="shared" si="59"/>
        <v>21086507.448643312</v>
      </c>
      <c r="P110" s="1580">
        <f>P111*$Q$110/$Q$111</f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1136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0"/>
    </row>
    <row r="112" spans="1:43">
      <c r="B112" s="1347"/>
      <c r="C112" s="916" t="s">
        <v>1133</v>
      </c>
      <c r="D112" s="916" t="s">
        <v>1137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47">
        <v>20152740.764843594</v>
      </c>
      <c r="W112" s="2548">
        <v>21017296.167355787</v>
      </c>
      <c r="X112" s="2548">
        <v>21293487.172936074</v>
      </c>
      <c r="Y112" s="2548">
        <v>19496846.463849548</v>
      </c>
      <c r="Z112" s="2548">
        <v>20692632.373859808</v>
      </c>
      <c r="AA112" s="2548">
        <v>20643710.191188451</v>
      </c>
      <c r="AB112" s="2548">
        <v>20579442.0146733</v>
      </c>
      <c r="AC112" s="2548">
        <v>21050582.276787251</v>
      </c>
      <c r="AD112" s="2548">
        <v>21002870.437281825</v>
      </c>
      <c r="AE112" s="2548">
        <v>21504513.081105217</v>
      </c>
      <c r="AF112" s="2548">
        <v>21736350.644487325</v>
      </c>
      <c r="AG112" s="2548">
        <v>22060674.192474891</v>
      </c>
      <c r="AH112" s="2548">
        <v>22179045.224893976</v>
      </c>
      <c r="AI112" s="2548">
        <v>22193442.770063378</v>
      </c>
      <c r="AJ112" s="2548">
        <v>21510928.024265766</v>
      </c>
      <c r="AK112" s="2664">
        <v>22199446</v>
      </c>
      <c r="AL112" s="2664">
        <v>22649500</v>
      </c>
      <c r="AM112" s="2664">
        <v>23093651</v>
      </c>
      <c r="AN112" s="1579"/>
      <c r="AO112" s="327" t="s">
        <v>1134</v>
      </c>
      <c r="AP112" s="1824" t="str">
        <f>AP109</f>
        <v>2024_7-9</v>
      </c>
    </row>
    <row r="113" spans="2:40">
      <c r="B113" s="1347"/>
      <c r="C113" s="1347" t="s">
        <v>1135</v>
      </c>
      <c r="D113" s="1347" t="s">
        <v>1138</v>
      </c>
      <c r="E113" s="1580">
        <f t="shared" ref="E113:O113" si="60">E114*$Q$113/$Q$114</f>
        <v>16871700.614679299</v>
      </c>
      <c r="F113" s="1580">
        <f t="shared" si="60"/>
        <v>18279542.755440794</v>
      </c>
      <c r="G113" s="1580">
        <f t="shared" si="60"/>
        <v>18987041.384741791</v>
      </c>
      <c r="H113" s="1580">
        <f t="shared" si="60"/>
        <v>18995467.561257459</v>
      </c>
      <c r="I113" s="1580">
        <f t="shared" si="60"/>
        <v>19244895.800435312</v>
      </c>
      <c r="J113" s="1580">
        <f t="shared" si="60"/>
        <v>19067081.118764631</v>
      </c>
      <c r="K113" s="1580">
        <f t="shared" si="60"/>
        <v>19890348.870758753</v>
      </c>
      <c r="L113" s="1580">
        <f t="shared" si="60"/>
        <v>20579216.623195708</v>
      </c>
      <c r="M113" s="1580">
        <f t="shared" si="60"/>
        <v>20309856.452264085</v>
      </c>
      <c r="N113" s="1580">
        <f t="shared" si="60"/>
        <v>19568045.631728597</v>
      </c>
      <c r="O113" s="1580">
        <f t="shared" si="60"/>
        <v>19091934.86170074</v>
      </c>
      <c r="P113" s="1580">
        <f>P114*$Q$113/$Q$114</f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1136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0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1139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65">
        <v>2713353</v>
      </c>
      <c r="AB116" s="2665">
        <v>2712054</v>
      </c>
      <c r="AC116" s="2665">
        <v>2728041</v>
      </c>
      <c r="AD116" s="2665">
        <v>2740527</v>
      </c>
      <c r="AE116" s="2665">
        <v>2673790</v>
      </c>
      <c r="AF116" s="2665">
        <v>2687431</v>
      </c>
      <c r="AG116" s="2665">
        <v>2673359</v>
      </c>
      <c r="AH116" s="2665">
        <v>2681006</v>
      </c>
      <c r="AI116" s="2665">
        <v>2706489</v>
      </c>
      <c r="AJ116" s="2665">
        <v>2732165</v>
      </c>
      <c r="AK116" s="2665">
        <v>2727780</v>
      </c>
      <c r="AL116" s="2665">
        <v>2725972</v>
      </c>
      <c r="AM116" s="1876"/>
      <c r="AN116" s="1876"/>
    </row>
    <row r="117" spans="2:40">
      <c r="B117" s="1347" t="s">
        <v>1213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65">
        <v>2486982</v>
      </c>
      <c r="AB117" s="2665">
        <v>2482136</v>
      </c>
      <c r="AC117" s="2665">
        <v>2492213</v>
      </c>
      <c r="AD117" s="2665">
        <v>2501511</v>
      </c>
      <c r="AE117" s="2665">
        <v>2447191</v>
      </c>
      <c r="AF117" s="2665">
        <v>2453994</v>
      </c>
      <c r="AG117" s="2665">
        <v>2432716</v>
      </c>
      <c r="AH117" s="2665">
        <v>2434938</v>
      </c>
      <c r="AI117" s="2665">
        <v>2457714</v>
      </c>
      <c r="AJ117" s="2665">
        <v>2527784</v>
      </c>
      <c r="AK117" s="2665">
        <v>2522449</v>
      </c>
      <c r="AL117" s="2665">
        <v>2519030</v>
      </c>
      <c r="AM117" s="1876"/>
      <c r="AN117" s="1876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1140</v>
      </c>
      <c r="D119" s="916" t="s">
        <v>1199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2">
        <v>99.7</v>
      </c>
      <c r="AH119" s="1862">
        <v>104.3</v>
      </c>
      <c r="AI119" s="1862">
        <v>105.4</v>
      </c>
      <c r="AJ119" s="1862">
        <v>100</v>
      </c>
      <c r="AK119" s="1862">
        <v>102.5</v>
      </c>
      <c r="AL119" s="1862">
        <v>102.1</v>
      </c>
      <c r="AM119" s="1863">
        <v>103.8</v>
      </c>
      <c r="AN119" s="1863"/>
    </row>
    <row r="120" spans="2:40">
      <c r="B120" s="1353"/>
      <c r="C120" s="1588"/>
      <c r="D120" s="1589" t="s">
        <v>1141</v>
      </c>
      <c r="E120" s="1587">
        <f t="shared" ref="E120:X120" si="61">E121*$AA$120/$AA121</f>
        <v>99.24291998793673</v>
      </c>
      <c r="F120" s="1587">
        <f t="shared" si="61"/>
        <v>102.99437057167317</v>
      </c>
      <c r="G120" s="1587">
        <f t="shared" si="61"/>
        <v>108.10998500404106</v>
      </c>
      <c r="H120" s="1587">
        <f t="shared" si="61"/>
        <v>109.58782917339178</v>
      </c>
      <c r="I120" s="1587">
        <f t="shared" si="61"/>
        <v>107.54158340044462</v>
      </c>
      <c r="J120" s="1587">
        <f t="shared" si="61"/>
        <v>110.04255045626891</v>
      </c>
      <c r="K120" s="1587">
        <f t="shared" si="61"/>
        <v>113.68032071928607</v>
      </c>
      <c r="L120" s="1587">
        <f t="shared" si="61"/>
        <v>115.95392713367181</v>
      </c>
      <c r="M120" s="1587">
        <f t="shared" si="61"/>
        <v>118.45489418949612</v>
      </c>
      <c r="N120" s="1587">
        <f t="shared" si="61"/>
        <v>115.38552553007537</v>
      </c>
      <c r="O120" s="1587">
        <f t="shared" si="61"/>
        <v>111.52039462561963</v>
      </c>
      <c r="P120" s="1587">
        <f t="shared" si="61"/>
        <v>112.19355596138796</v>
      </c>
      <c r="Q120" s="1587">
        <f t="shared" si="61"/>
        <v>112.26542308026785</v>
      </c>
      <c r="R120" s="1587">
        <f t="shared" si="61"/>
        <v>106.63283763805551</v>
      </c>
      <c r="S120" s="1587">
        <f t="shared" si="61"/>
        <v>106.09383424645624</v>
      </c>
      <c r="T120" s="1587">
        <f t="shared" si="61"/>
        <v>106.86640577441516</v>
      </c>
      <c r="U120" s="1587">
        <f t="shared" si="61"/>
        <v>107.81864509957389</v>
      </c>
      <c r="V120" s="1587">
        <f t="shared" si="61"/>
        <v>109.18412035829205</v>
      </c>
      <c r="W120" s="1587">
        <f t="shared" si="61"/>
        <v>111.420984433429</v>
      </c>
      <c r="X120" s="1587">
        <f t="shared" si="61"/>
        <v>110.36094442995044</v>
      </c>
      <c r="Y120" s="1587">
        <f>Y121*$AA$120/$AA121</f>
        <v>103.89290373075922</v>
      </c>
      <c r="Z120" s="1587">
        <f>Z121*$AA$120/$AA121</f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1142</v>
      </c>
      <c r="E121" s="1590">
        <f t="shared" ref="E121:N121" si="62">E122*$O$121/$O$122</f>
        <v>92.061498623853211</v>
      </c>
      <c r="F121" s="1590">
        <f t="shared" si="62"/>
        <v>95.541486544342504</v>
      </c>
      <c r="G121" s="1590">
        <f t="shared" si="62"/>
        <v>100.28692461773701</v>
      </c>
      <c r="H121" s="1590">
        <f t="shared" si="62"/>
        <v>101.65782895005098</v>
      </c>
      <c r="I121" s="1590">
        <f t="shared" si="62"/>
        <v>99.75965372069318</v>
      </c>
      <c r="J121" s="1590">
        <f t="shared" si="62"/>
        <v>102.07964566768604</v>
      </c>
      <c r="K121" s="1590">
        <f t="shared" si="62"/>
        <v>105.45417940876658</v>
      </c>
      <c r="L121" s="1590">
        <f t="shared" si="62"/>
        <v>107.56326299694192</v>
      </c>
      <c r="M121" s="1590">
        <f t="shared" si="62"/>
        <v>109.88325494393479</v>
      </c>
      <c r="N121" s="1590">
        <f t="shared" si="62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1143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1144</v>
      </c>
      <c r="D124" s="916" t="s">
        <v>1199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2">
        <v>102.2</v>
      </c>
      <c r="AH124" s="1862">
        <v>105.8</v>
      </c>
      <c r="AI124" s="1862">
        <v>106.3</v>
      </c>
      <c r="AJ124" s="1862">
        <v>100</v>
      </c>
      <c r="AK124" s="1862">
        <v>103.2</v>
      </c>
      <c r="AL124" s="1862">
        <v>100.4</v>
      </c>
      <c r="AM124" s="1863">
        <v>98.1</v>
      </c>
      <c r="AN124" s="1863"/>
    </row>
    <row r="125" spans="2:40">
      <c r="B125" s="1353"/>
      <c r="C125" s="1588"/>
      <c r="D125" s="1589" t="s">
        <v>1141</v>
      </c>
      <c r="E125" s="1587">
        <f t="shared" ref="E125:Y125" si="63">E126*$AA$125/$AA$126</f>
        <v>105.60883636174452</v>
      </c>
      <c r="F125" s="1587">
        <f t="shared" si="63"/>
        <v>109.23438888357632</v>
      </c>
      <c r="G125" s="1587">
        <f t="shared" si="63"/>
        <v>112.7429880982522</v>
      </c>
      <c r="H125" s="1587">
        <f t="shared" si="63"/>
        <v>114.73119431990187</v>
      </c>
      <c r="I125" s="1587">
        <f t="shared" si="63"/>
        <v>116.25158731292811</v>
      </c>
      <c r="J125" s="1587">
        <f t="shared" si="63"/>
        <v>117.18721377017499</v>
      </c>
      <c r="K125" s="1587">
        <f t="shared" si="63"/>
        <v>116.95330715586327</v>
      </c>
      <c r="L125" s="1587">
        <f t="shared" si="63"/>
        <v>117.30416707733085</v>
      </c>
      <c r="M125" s="1587">
        <f t="shared" si="63"/>
        <v>117.53807369164259</v>
      </c>
      <c r="N125" s="1587">
        <f t="shared" si="63"/>
        <v>113.44470794118739</v>
      </c>
      <c r="O125" s="1587">
        <f t="shared" si="63"/>
        <v>110.5208752622908</v>
      </c>
      <c r="P125" s="1587">
        <f t="shared" si="63"/>
        <v>113.70460417931152</v>
      </c>
      <c r="Q125" s="1587">
        <f t="shared" si="63"/>
        <v>114.33961675192921</v>
      </c>
      <c r="R125" s="1587">
        <f t="shared" si="63"/>
        <v>109.56768403711087</v>
      </c>
      <c r="S125" s="1587">
        <f t="shared" si="63"/>
        <v>109.12877828838984</v>
      </c>
      <c r="T125" s="1587">
        <f t="shared" si="63"/>
        <v>110.03460504638861</v>
      </c>
      <c r="U125" s="1587">
        <f t="shared" si="63"/>
        <v>112.08905748721058</v>
      </c>
      <c r="V125" s="1587">
        <f t="shared" si="63"/>
        <v>112.99488424520942</v>
      </c>
      <c r="W125" s="1587">
        <f t="shared" si="63"/>
        <v>115.33882771178357</v>
      </c>
      <c r="X125" s="1587">
        <f t="shared" si="63"/>
        <v>112.90150004335383</v>
      </c>
      <c r="Y125" s="1587">
        <f t="shared" si="63"/>
        <v>107.88676840371106</v>
      </c>
      <c r="Z125" s="1587">
        <f>Z126*$AA$125/$AA$126</f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1142</v>
      </c>
      <c r="E126" s="1590">
        <f t="shared" ref="E126:N126" si="64">E127*$O$126/$O$127</f>
        <v>94.242239999999981</v>
      </c>
      <c r="F126" s="1590">
        <f t="shared" si="64"/>
        <v>97.477577142857143</v>
      </c>
      <c r="G126" s="1590">
        <f t="shared" si="64"/>
        <v>100.60854857142857</v>
      </c>
      <c r="H126" s="1590">
        <f t="shared" si="64"/>
        <v>102.3827657142857</v>
      </c>
      <c r="I126" s="1590">
        <f t="shared" si="64"/>
        <v>103.73952</v>
      </c>
      <c r="J126" s="1590">
        <f t="shared" si="64"/>
        <v>104.5744457142857</v>
      </c>
      <c r="K126" s="1590">
        <f t="shared" si="64"/>
        <v>104.36571428571428</v>
      </c>
      <c r="L126" s="1590">
        <f t="shared" si="64"/>
        <v>104.67881142857141</v>
      </c>
      <c r="M126" s="1590">
        <f t="shared" si="64"/>
        <v>104.88754285714285</v>
      </c>
      <c r="N126" s="1590">
        <f t="shared" si="64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1143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1145</v>
      </c>
      <c r="D130" s="327" t="s">
        <v>1199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3">
        <v>111.8</v>
      </c>
      <c r="AH130" s="1863">
        <v>124.3</v>
      </c>
      <c r="AI130" s="1863">
        <v>116.4</v>
      </c>
      <c r="AJ130" s="1863">
        <v>100</v>
      </c>
      <c r="AK130" s="1862">
        <v>105.2</v>
      </c>
      <c r="AL130" s="1862">
        <v>105.3</v>
      </c>
      <c r="AM130" s="1862">
        <v>101</v>
      </c>
      <c r="AN130" s="1863"/>
    </row>
    <row r="131" spans="2:47">
      <c r="C131" s="1600"/>
      <c r="D131" s="1589" t="s">
        <v>1141</v>
      </c>
      <c r="E131" s="1592">
        <f>ROUND(F131*E134/F134,1)</f>
        <v>157.5</v>
      </c>
      <c r="F131" s="1587">
        <f t="shared" ref="F131:Z131" si="65">F132*$AA$131/$AA$132</f>
        <v>152.92956706963881</v>
      </c>
      <c r="G131" s="1587">
        <f t="shared" si="65"/>
        <v>145.1401178120621</v>
      </c>
      <c r="H131" s="1587">
        <f t="shared" si="65"/>
        <v>126.40599934447256</v>
      </c>
      <c r="I131" s="1587">
        <f t="shared" si="65"/>
        <v>103.62925531282423</v>
      </c>
      <c r="J131" s="1587">
        <f t="shared" si="65"/>
        <v>97.81181852552011</v>
      </c>
      <c r="K131" s="1587">
        <f t="shared" si="65"/>
        <v>99.09362663119731</v>
      </c>
      <c r="L131" s="1587">
        <f t="shared" si="65"/>
        <v>109.24949085310109</v>
      </c>
      <c r="M131" s="1587">
        <f t="shared" si="65"/>
        <v>110.92570145283278</v>
      </c>
      <c r="N131" s="1587">
        <f t="shared" si="65"/>
        <v>98.797824760656411</v>
      </c>
      <c r="O131" s="1587">
        <f t="shared" si="65"/>
        <v>96.825812290383823</v>
      </c>
      <c r="P131" s="1587">
        <f t="shared" si="65"/>
        <v>100.38995262009122</v>
      </c>
      <c r="Q131" s="1587">
        <f t="shared" si="65"/>
        <v>94.74673043138786</v>
      </c>
      <c r="R131" s="1587">
        <f t="shared" si="65"/>
        <v>88.311477058305101</v>
      </c>
      <c r="S131" s="1587">
        <f t="shared" si="65"/>
        <v>91.776613489965044</v>
      </c>
      <c r="T131" s="1587">
        <f t="shared" si="65"/>
        <v>98.607882455237501</v>
      </c>
      <c r="U131" s="1587">
        <f t="shared" si="65"/>
        <v>102.37003058103976</v>
      </c>
      <c r="V131" s="1587">
        <f t="shared" si="65"/>
        <v>108.23394495412845</v>
      </c>
      <c r="W131" s="1587">
        <f t="shared" si="65"/>
        <v>109.92354740061162</v>
      </c>
      <c r="X131" s="1587">
        <f t="shared" si="65"/>
        <v>104.5565749235474</v>
      </c>
      <c r="Y131" s="1587">
        <f t="shared" si="65"/>
        <v>94.717125382263006</v>
      </c>
      <c r="Z131" s="1587">
        <f t="shared" si="65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M132" si="66">F133*$O$132/$O$133</f>
        <v>153.87067209775967</v>
      </c>
      <c r="G132" s="1590">
        <f t="shared" si="66"/>
        <v>146.03328776782863</v>
      </c>
      <c r="H132" s="1590">
        <f t="shared" si="66"/>
        <v>127.18388241736162</v>
      </c>
      <c r="I132" s="1590">
        <f t="shared" si="66"/>
        <v>104.26697380705698</v>
      </c>
      <c r="J132" s="1590">
        <f t="shared" si="66"/>
        <v>98.413737408754073</v>
      </c>
      <c r="K132" s="1590">
        <f t="shared" si="66"/>
        <v>99.703433564312348</v>
      </c>
      <c r="L132" s="1590">
        <f t="shared" si="66"/>
        <v>109.92179541219708</v>
      </c>
      <c r="M132" s="1590">
        <f t="shared" si="66"/>
        <v>111.60832115408098</v>
      </c>
      <c r="N132" s="1590">
        <f>N133*$O$132/$O$133</f>
        <v>99.405811374568145</v>
      </c>
      <c r="O132" s="1587">
        <f>O134*$U$132/$U$134</f>
        <v>97.42166344294003</v>
      </c>
      <c r="P132" s="1587">
        <f>P134*$U$132/$U$134</f>
        <v>101.00773694390716</v>
      </c>
      <c r="Q132" s="1587">
        <f t="shared" ref="Q132:T132" si="67">Q134*$U$132/$U$134</f>
        <v>95.329787234042556</v>
      </c>
      <c r="R132" s="1587">
        <f t="shared" si="67"/>
        <v>88.854932301740817</v>
      </c>
      <c r="S132" s="1587">
        <f t="shared" si="67"/>
        <v>92.341392649903284</v>
      </c>
      <c r="T132" s="1587">
        <f t="shared" si="67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1143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1146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1147</v>
      </c>
      <c r="D136" s="916" t="s">
        <v>1199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2">
        <v>99.3</v>
      </c>
      <c r="AH136" s="1862">
        <v>99.2</v>
      </c>
      <c r="AI136" s="1862">
        <v>99.5</v>
      </c>
      <c r="AJ136" s="1862">
        <v>100</v>
      </c>
      <c r="AK136" s="1862">
        <v>98.9</v>
      </c>
      <c r="AL136" s="1863">
        <v>98.5</v>
      </c>
      <c r="AM136" s="1863">
        <v>98.1</v>
      </c>
      <c r="AN136" s="1863"/>
    </row>
    <row r="137" spans="2:47">
      <c r="D137" s="1589" t="s">
        <v>1141</v>
      </c>
      <c r="E137" s="1587">
        <f>ROUND(F137*E141/F141,1)</f>
        <v>109</v>
      </c>
      <c r="F137" s="1587">
        <f t="shared" ref="F137:N137" si="68">F138*$P$137/$P$138</f>
        <v>110.32307578266055</v>
      </c>
      <c r="G137" s="1587">
        <f t="shared" si="68"/>
        <v>113.32639405058408</v>
      </c>
      <c r="H137" s="1587">
        <f t="shared" si="68"/>
        <v>115.19236102177919</v>
      </c>
      <c r="I137" s="1587">
        <f t="shared" si="68"/>
        <v>114.5792575883865</v>
      </c>
      <c r="J137" s="1587">
        <f t="shared" si="68"/>
        <v>111.70922267554832</v>
      </c>
      <c r="K137" s="1587">
        <f t="shared" si="68"/>
        <v>108.80364553468731</v>
      </c>
      <c r="L137" s="1587">
        <f t="shared" si="68"/>
        <v>106.20906288902553</v>
      </c>
      <c r="M137" s="1587">
        <f t="shared" si="68"/>
        <v>105.72924281071819</v>
      </c>
      <c r="N137" s="1587">
        <f t="shared" si="68"/>
        <v>105.06282603529135</v>
      </c>
      <c r="O137" s="1587">
        <f>O138*$P$137/$P$138</f>
        <v>104.77848821110926</v>
      </c>
      <c r="P137" s="1587">
        <f t="shared" ref="P137:Z137" si="69">P138*$AA$137/$AA$138</f>
        <v>104.82291599613775</v>
      </c>
      <c r="Q137" s="1587">
        <f t="shared" si="69"/>
        <v>102.22748632121018</v>
      </c>
      <c r="R137" s="1587">
        <f t="shared" si="69"/>
        <v>100.72700354039269</v>
      </c>
      <c r="S137" s="1587">
        <f t="shared" si="69"/>
        <v>97.977470228516268</v>
      </c>
      <c r="T137" s="1587">
        <f t="shared" si="69"/>
        <v>97.89636305117476</v>
      </c>
      <c r="U137" s="1587">
        <f t="shared" si="69"/>
        <v>97.336723527518501</v>
      </c>
      <c r="V137" s="1587">
        <f t="shared" si="69"/>
        <v>97.231284196974556</v>
      </c>
      <c r="W137" s="1587">
        <f t="shared" si="69"/>
        <v>98.853427743804318</v>
      </c>
      <c r="X137" s="1587">
        <f t="shared" si="69"/>
        <v>100.37824267782426</v>
      </c>
      <c r="Y137" s="1587">
        <f t="shared" si="69"/>
        <v>100.70267138719022</v>
      </c>
      <c r="Z137" s="1587">
        <f t="shared" si="69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1142</v>
      </c>
      <c r="E138" s="1587"/>
      <c r="F138" s="1587">
        <f t="shared" ref="F138:O138" si="70">F139*$P$138/$P$139</f>
        <v>113.35112316690686</v>
      </c>
      <c r="G138" s="1587">
        <f t="shared" si="70"/>
        <v>116.43687378146984</v>
      </c>
      <c r="H138" s="1587">
        <f t="shared" si="70"/>
        <v>118.35405611596164</v>
      </c>
      <c r="I138" s="1587">
        <f t="shared" si="70"/>
        <v>117.72412477748574</v>
      </c>
      <c r="J138" s="1587">
        <f t="shared" si="70"/>
        <v>114.77531575824361</v>
      </c>
      <c r="K138" s="1587">
        <f t="shared" si="70"/>
        <v>111.78998898024918</v>
      </c>
      <c r="L138" s="1587">
        <f t="shared" si="70"/>
        <v>109.12419259133677</v>
      </c>
      <c r="M138" s="1587">
        <f t="shared" si="70"/>
        <v>108.6312028481817</v>
      </c>
      <c r="N138" s="1587">
        <f t="shared" si="70"/>
        <v>107.94649487157747</v>
      </c>
      <c r="O138" s="1587">
        <f t="shared" si="70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1143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1148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1200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7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1140</v>
      </c>
      <c r="D143" s="1607" t="s">
        <v>1199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8"/>
      <c r="AN143" s="2259"/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1141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1149</v>
      </c>
    </row>
    <row r="145" spans="2:42">
      <c r="B145" s="1454"/>
      <c r="C145" s="1461"/>
      <c r="D145" s="1589" t="s">
        <v>1150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1142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1144</v>
      </c>
      <c r="D147" s="1607" t="s">
        <v>1199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9"/>
      <c r="AN147" s="1879"/>
    </row>
    <row r="148" spans="2:42">
      <c r="B148" s="1454"/>
      <c r="C148" s="1461"/>
      <c r="D148" s="1589" t="s">
        <v>1141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1149</v>
      </c>
    </row>
    <row r="149" spans="2:42">
      <c r="B149" s="1454"/>
      <c r="C149" s="1461"/>
      <c r="D149" s="1589" t="s">
        <v>1150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1151</v>
      </c>
      <c r="C150" s="1462"/>
      <c r="D150" s="1611" t="s">
        <v>1142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1145</v>
      </c>
      <c r="D151" s="1589" t="s">
        <v>1199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1"/>
      <c r="AN151" s="1879"/>
    </row>
    <row r="152" spans="2:42">
      <c r="B152" s="1454"/>
      <c r="C152" s="1463"/>
      <c r="D152" s="1589" t="s">
        <v>1141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1149</v>
      </c>
    </row>
    <row r="153" spans="2:42">
      <c r="B153" s="1454"/>
      <c r="C153" s="1463"/>
      <c r="D153" s="1589" t="s">
        <v>1150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1142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1147</v>
      </c>
      <c r="D155" s="1607" t="s">
        <v>1199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1"/>
      <c r="AN155" s="1879"/>
      <c r="AO155" s="1358"/>
    </row>
    <row r="156" spans="2:42">
      <c r="B156" s="1454"/>
      <c r="C156" s="1464"/>
      <c r="D156" s="1589" t="s">
        <v>1141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1149</v>
      </c>
    </row>
    <row r="157" spans="2:42">
      <c r="B157" s="1454"/>
      <c r="C157" s="1464"/>
      <c r="D157" s="1589" t="s">
        <v>1150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1142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1152</v>
      </c>
      <c r="D160" s="1613" t="s">
        <v>1153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560464.30000000005</v>
      </c>
      <c r="AM160" s="1615">
        <v>591912.5</v>
      </c>
      <c r="AN160" s="2666">
        <v>609288.69999999995</v>
      </c>
      <c r="AP160" s="327" t="s">
        <v>1483</v>
      </c>
    </row>
    <row r="161" spans="3:42">
      <c r="C161" s="1466" t="s">
        <v>1154</v>
      </c>
      <c r="D161" s="1618" t="s">
        <v>1153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548863.4</v>
      </c>
      <c r="AM161" s="1620">
        <v>557019.1</v>
      </c>
      <c r="AN161" s="2666">
        <v>557406.4</v>
      </c>
      <c r="AP161" s="826" t="s">
        <v>1484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1217</v>
      </c>
      <c r="D165" s="1344" t="s">
        <v>1218</v>
      </c>
      <c r="E165" s="1623">
        <v>17884423</v>
      </c>
      <c r="F165" s="1624">
        <v>19376278</v>
      </c>
      <c r="G165" s="1624">
        <v>20941933</v>
      </c>
      <c r="H165" s="1624">
        <v>22164196</v>
      </c>
      <c r="I165" s="1624">
        <v>22203843</v>
      </c>
      <c r="J165" s="1624">
        <v>21489742</v>
      </c>
      <c r="K165" s="1624">
        <v>21792816</v>
      </c>
      <c r="L165" s="1624">
        <v>22339761</v>
      </c>
      <c r="M165" s="1624">
        <v>22976160</v>
      </c>
      <c r="N165" s="1624">
        <v>23412935</v>
      </c>
      <c r="O165" s="1624">
        <v>23248456</v>
      </c>
      <c r="P165" s="1624">
        <v>23124403</v>
      </c>
      <c r="Q165" s="1624">
        <v>22633879</v>
      </c>
      <c r="R165" s="1624">
        <v>22340865</v>
      </c>
      <c r="S165" s="1624">
        <v>22032840</v>
      </c>
      <c r="T165" s="1624">
        <v>21759254</v>
      </c>
      <c r="U165" s="1624">
        <v>21467233</v>
      </c>
      <c r="V165" s="1624">
        <v>21328351</v>
      </c>
      <c r="W165" s="1624">
        <v>21144975</v>
      </c>
      <c r="X165" s="1624">
        <v>21198775</v>
      </c>
      <c r="Y165" s="1624">
        <v>20951100</v>
      </c>
      <c r="Z165" s="1624">
        <v>19775777</v>
      </c>
      <c r="AA165" s="1624">
        <v>19579063</v>
      </c>
      <c r="AB165" s="1624">
        <v>19593279</v>
      </c>
      <c r="AC165" s="1624">
        <v>19591627</v>
      </c>
      <c r="AD165" s="1624">
        <v>19777407</v>
      </c>
      <c r="AE165" s="1624">
        <v>20197310</v>
      </c>
      <c r="AF165" s="1624">
        <v>20049078</v>
      </c>
      <c r="AG165" s="1624">
        <v>19597853</v>
      </c>
      <c r="AH165" s="1624">
        <v>19602508</v>
      </c>
      <c r="AI165" s="1624">
        <v>19604355</v>
      </c>
      <c r="AJ165" s="1624">
        <v>19396177</v>
      </c>
      <c r="AK165" s="1624">
        <v>19907136</v>
      </c>
      <c r="AL165" s="1624">
        <v>20660329</v>
      </c>
      <c r="AM165" s="1880">
        <v>21607423</v>
      </c>
      <c r="AN165" s="1880"/>
      <c r="AO165" s="327" t="s">
        <v>271</v>
      </c>
    </row>
    <row r="166" spans="3:42">
      <c r="C166" s="1344"/>
      <c r="D166" s="1344" t="s">
        <v>1214</v>
      </c>
      <c r="E166" s="1864"/>
      <c r="F166" s="1865"/>
      <c r="G166" s="1865"/>
      <c r="H166" s="1865"/>
      <c r="I166" s="1865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6">
        <f>198435+623793</f>
        <v>822228</v>
      </c>
      <c r="AL166" s="1866">
        <f>208011+619179</f>
        <v>827190</v>
      </c>
      <c r="AM166" s="1880">
        <v>914320</v>
      </c>
      <c r="AN166" s="1880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O239"/>
  <sheetViews>
    <sheetView workbookViewId="0">
      <pane xSplit="4" ySplit="4" topLeftCell="I138" activePane="bottomRight" state="frozen"/>
      <selection pane="topRight" activeCell="E1" sqref="E1"/>
      <selection pane="bottomLeft" activeCell="A5" sqref="A5"/>
      <selection pane="bottomRight" activeCell="T147" sqref="T147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3.453125" style="1625" customWidth="1"/>
    <col min="4" max="4" width="12" style="2127" customWidth="1"/>
    <col min="5" max="5" width="8.6328125" style="2127" customWidth="1"/>
    <col min="6" max="30" width="8.6328125" style="1625" customWidth="1"/>
    <col min="31" max="34" width="8.6328125" style="327" customWidth="1"/>
    <col min="35" max="39" width="8.6328125" style="1625" customWidth="1"/>
    <col min="40" max="40" width="28.7265625" style="1625" customWidth="1"/>
    <col min="41" max="41" width="3.6328125" style="1625" customWidth="1"/>
    <col min="42" max="42" width="22.453125" style="1625" customWidth="1"/>
    <col min="43" max="245" width="8.90625" style="1625" customWidth="1"/>
    <col min="246" max="246" width="10.7265625" style="1625" customWidth="1"/>
    <col min="247" max="16384" width="0" style="1625" hidden="1"/>
  </cols>
  <sheetData>
    <row r="1" spans="1:249" ht="13.5" thickBot="1">
      <c r="A1" s="1344"/>
      <c r="B1" s="2852" t="s">
        <v>1259</v>
      </c>
      <c r="C1" s="2852"/>
      <c r="D1" s="2852"/>
      <c r="E1" s="2852"/>
      <c r="F1" s="2852"/>
      <c r="G1" s="2852"/>
      <c r="H1" s="2852"/>
      <c r="I1" s="2852"/>
      <c r="J1" s="2852"/>
      <c r="K1" s="2852"/>
      <c r="L1" s="2416"/>
      <c r="M1" s="2416"/>
      <c r="N1" s="2416"/>
      <c r="O1" s="2416"/>
      <c r="P1" s="2416"/>
      <c r="Q1" s="2416"/>
      <c r="R1" s="2416"/>
      <c r="S1" s="2416"/>
      <c r="T1" s="2416"/>
      <c r="U1" s="2416"/>
      <c r="V1" s="2416"/>
      <c r="W1" s="2416"/>
      <c r="X1" s="2416"/>
      <c r="Y1" s="2417"/>
      <c r="Z1" s="2417"/>
      <c r="AA1" s="2417"/>
      <c r="AB1" s="2416"/>
      <c r="AC1" s="2416" t="s">
        <v>521</v>
      </c>
      <c r="AD1" s="2416"/>
      <c r="AE1" s="820" t="s">
        <v>271</v>
      </c>
      <c r="AF1" s="820" t="s">
        <v>271</v>
      </c>
      <c r="AG1" s="820"/>
      <c r="AH1" s="2838">
        <v>45706</v>
      </c>
      <c r="AI1" s="2838"/>
      <c r="AJ1" s="2416" t="s">
        <v>271</v>
      </c>
      <c r="AK1" s="2416"/>
      <c r="AL1" s="2416"/>
      <c r="AM1" s="2416"/>
      <c r="AN1" s="1211" t="s">
        <v>1260</v>
      </c>
      <c r="AO1" s="1344"/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</row>
    <row r="2" spans="1:249">
      <c r="A2" s="1344"/>
      <c r="B2" s="2418"/>
      <c r="C2" s="2419"/>
      <c r="D2" s="2278" t="s">
        <v>960</v>
      </c>
      <c r="E2" s="2277"/>
      <c r="F2" s="2853" t="s">
        <v>962</v>
      </c>
      <c r="G2" s="2853"/>
      <c r="H2" s="2853"/>
      <c r="I2" s="2853"/>
      <c r="J2" s="2853"/>
      <c r="K2" s="2853"/>
      <c r="L2" s="2853"/>
      <c r="M2" s="2853"/>
      <c r="N2" s="2853"/>
      <c r="O2" s="2853"/>
      <c r="P2" s="2853"/>
      <c r="Q2" s="2853"/>
      <c r="R2" s="2853"/>
      <c r="S2" s="2853"/>
      <c r="T2" s="2853"/>
      <c r="U2" s="2853"/>
      <c r="V2" s="2853"/>
      <c r="W2" s="2853"/>
      <c r="X2" s="2853"/>
      <c r="Y2" s="2853"/>
      <c r="Z2" s="2853"/>
      <c r="AA2" s="2853"/>
      <c r="AB2" s="2853"/>
      <c r="AC2" s="2853"/>
      <c r="AD2" s="2853"/>
      <c r="AE2" s="2853"/>
      <c r="AF2" s="2853"/>
      <c r="AG2" s="2853"/>
      <c r="AH2" s="2420"/>
      <c r="AI2" s="2419"/>
      <c r="AJ2" s="2419"/>
      <c r="AK2" s="2419"/>
      <c r="AL2" s="2419"/>
      <c r="AM2" s="2419"/>
      <c r="AN2" s="2855" t="s">
        <v>963</v>
      </c>
      <c r="AO2" s="1344"/>
      <c r="AP2" s="327" t="s">
        <v>1261</v>
      </c>
      <c r="AQ2" s="1344"/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</row>
    <row r="3" spans="1:249">
      <c r="A3" s="1344"/>
      <c r="B3" s="2421"/>
      <c r="C3" s="2416"/>
      <c r="D3" s="2422"/>
      <c r="E3" s="2423">
        <v>1989</v>
      </c>
      <c r="F3" s="2424">
        <v>1990</v>
      </c>
      <c r="G3" s="2425">
        <v>1991</v>
      </c>
      <c r="H3" s="2425">
        <v>1992</v>
      </c>
      <c r="I3" s="2425">
        <v>1993</v>
      </c>
      <c r="J3" s="2425">
        <v>1994</v>
      </c>
      <c r="K3" s="2425">
        <v>1995</v>
      </c>
      <c r="L3" s="2425">
        <v>1996</v>
      </c>
      <c r="M3" s="2425">
        <v>1997</v>
      </c>
      <c r="N3" s="2425">
        <v>1998</v>
      </c>
      <c r="O3" s="2426">
        <v>1999</v>
      </c>
      <c r="P3" s="2426">
        <v>2000</v>
      </c>
      <c r="Q3" s="2426">
        <v>2001</v>
      </c>
      <c r="R3" s="2426">
        <v>2002</v>
      </c>
      <c r="S3" s="2426">
        <v>2003</v>
      </c>
      <c r="T3" s="2426">
        <v>2004</v>
      </c>
      <c r="U3" s="2426">
        <v>2005</v>
      </c>
      <c r="V3" s="2426">
        <v>2006</v>
      </c>
      <c r="W3" s="2426">
        <v>2007</v>
      </c>
      <c r="X3" s="2426">
        <v>2008</v>
      </c>
      <c r="Y3" s="2426">
        <v>2009</v>
      </c>
      <c r="Z3" s="2426">
        <v>2010</v>
      </c>
      <c r="AA3" s="2426">
        <v>2011</v>
      </c>
      <c r="AB3" s="2426">
        <v>2012</v>
      </c>
      <c r="AC3" s="2426">
        <v>2013</v>
      </c>
      <c r="AD3" s="1922">
        <v>2014</v>
      </c>
      <c r="AE3" s="2426">
        <v>2015</v>
      </c>
      <c r="AF3" s="2427">
        <v>2016</v>
      </c>
      <c r="AG3" s="2426">
        <v>2017</v>
      </c>
      <c r="AH3" s="2427">
        <v>2018</v>
      </c>
      <c r="AI3" s="2426">
        <v>2019</v>
      </c>
      <c r="AJ3" s="1922">
        <v>2020</v>
      </c>
      <c r="AK3" s="2426">
        <v>2021</v>
      </c>
      <c r="AL3" s="2426">
        <v>2022</v>
      </c>
      <c r="AM3" s="2427">
        <v>2023</v>
      </c>
      <c r="AN3" s="2856"/>
      <c r="AO3" s="1344"/>
      <c r="AP3" s="327"/>
      <c r="AQ3" s="1344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</row>
    <row r="4" spans="1:249" ht="13.5" thickBot="1">
      <c r="A4" s="1344"/>
      <c r="B4" s="2428" t="s">
        <v>564</v>
      </c>
      <c r="C4" s="2429"/>
      <c r="D4" s="2282" t="s">
        <v>1262</v>
      </c>
      <c r="E4" s="2287" t="s">
        <v>1263</v>
      </c>
      <c r="F4" s="2430" t="s">
        <v>1264</v>
      </c>
      <c r="G4" s="2430" t="s">
        <v>1265</v>
      </c>
      <c r="H4" s="2430" t="s">
        <v>1266</v>
      </c>
      <c r="I4" s="2430" t="s">
        <v>1267</v>
      </c>
      <c r="J4" s="2430" t="s">
        <v>1268</v>
      </c>
      <c r="K4" s="2430" t="s">
        <v>1269</v>
      </c>
      <c r="L4" s="2430" t="s">
        <v>1270</v>
      </c>
      <c r="M4" s="2430" t="s">
        <v>1271</v>
      </c>
      <c r="N4" s="2430" t="s">
        <v>1272</v>
      </c>
      <c r="O4" s="2285" t="s">
        <v>1273</v>
      </c>
      <c r="P4" s="2286" t="s">
        <v>1274</v>
      </c>
      <c r="Q4" s="1301" t="s">
        <v>1275</v>
      </c>
      <c r="R4" s="1301" t="s">
        <v>1276</v>
      </c>
      <c r="S4" s="2287" t="s">
        <v>1277</v>
      </c>
      <c r="T4" s="1301" t="s">
        <v>1278</v>
      </c>
      <c r="U4" s="1301" t="s">
        <v>1279</v>
      </c>
      <c r="V4" s="2287" t="s">
        <v>1280</v>
      </c>
      <c r="W4" s="1301" t="s">
        <v>1281</v>
      </c>
      <c r="X4" s="1301" t="s">
        <v>1282</v>
      </c>
      <c r="Y4" s="1301" t="s">
        <v>1283</v>
      </c>
      <c r="Z4" s="2430" t="s">
        <v>1284</v>
      </c>
      <c r="AA4" s="1301" t="s">
        <v>1285</v>
      </c>
      <c r="AB4" s="1301" t="s">
        <v>1286</v>
      </c>
      <c r="AC4" s="1301" t="s">
        <v>1287</v>
      </c>
      <c r="AD4" s="1221" t="s">
        <v>1288</v>
      </c>
      <c r="AE4" s="2431" t="s">
        <v>1289</v>
      </c>
      <c r="AF4" s="1300" t="s">
        <v>1290</v>
      </c>
      <c r="AG4" s="2431" t="s">
        <v>1291</v>
      </c>
      <c r="AH4" s="1300" t="s">
        <v>1292</v>
      </c>
      <c r="AI4" s="2431" t="s">
        <v>1293</v>
      </c>
      <c r="AJ4" s="1934" t="s">
        <v>1294</v>
      </c>
      <c r="AK4" s="1301" t="s">
        <v>1295</v>
      </c>
      <c r="AL4" s="2431" t="s">
        <v>1296</v>
      </c>
      <c r="AM4" s="1300" t="s">
        <v>1436</v>
      </c>
      <c r="AN4" s="2857"/>
      <c r="AO4" s="1344"/>
      <c r="AP4" s="327"/>
      <c r="AQ4" s="1344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</row>
    <row r="5" spans="1:249">
      <c r="A5" s="1344"/>
      <c r="B5" s="2842" t="s">
        <v>1297</v>
      </c>
      <c r="C5" s="2288" t="s">
        <v>981</v>
      </c>
      <c r="D5" s="2432" t="s">
        <v>982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20.731440567173298</v>
      </c>
      <c r="W5" s="1308">
        <f t="shared" ref="W5:AM5" si="1">W117/1000000</f>
        <v>21.309061574861737</v>
      </c>
      <c r="X5" s="1308">
        <f t="shared" si="1"/>
        <v>20.977590291072808</v>
      </c>
      <c r="Y5" s="1308">
        <f t="shared" si="1"/>
        <v>19.511403985049721</v>
      </c>
      <c r="Z5" s="1308">
        <f t="shared" si="1"/>
        <v>20.548552019358031</v>
      </c>
      <c r="AA5" s="1308">
        <f t="shared" si="1"/>
        <v>20.023669671871914</v>
      </c>
      <c r="AB5" s="1308">
        <f t="shared" si="1"/>
        <v>19.828235014653668</v>
      </c>
      <c r="AC5" s="1308">
        <f t="shared" si="1"/>
        <v>20.460019988550552</v>
      </c>
      <c r="AD5" s="1308">
        <f t="shared" si="1"/>
        <v>20.6413277296842</v>
      </c>
      <c r="AE5" s="1308">
        <f t="shared" si="1"/>
        <v>21.619620892929067</v>
      </c>
      <c r="AF5" s="1308">
        <f t="shared" si="1"/>
        <v>21.815298598014</v>
      </c>
      <c r="AG5" s="1308">
        <f t="shared" si="1"/>
        <v>22.122841701364909</v>
      </c>
      <c r="AH5" s="1308">
        <f t="shared" si="1"/>
        <v>22.155227261651515</v>
      </c>
      <c r="AI5" s="1308">
        <f t="shared" si="1"/>
        <v>22.260355184983947</v>
      </c>
      <c r="AJ5" s="1308">
        <f t="shared" si="1"/>
        <v>21.84347128134025</v>
      </c>
      <c r="AK5" s="1308">
        <f t="shared" si="1"/>
        <v>22.50629157141492</v>
      </c>
      <c r="AL5" s="1308">
        <f t="shared" si="1"/>
        <v>22.872128</v>
      </c>
      <c r="AM5" s="1308">
        <f t="shared" si="1"/>
        <v>24.016418999999999</v>
      </c>
      <c r="AN5" s="1940" t="s">
        <v>1298</v>
      </c>
      <c r="AO5" s="1344"/>
      <c r="AP5" s="327"/>
      <c r="AQ5" s="1344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</row>
    <row r="6" spans="1:249">
      <c r="A6" s="1344"/>
      <c r="B6" s="2842"/>
      <c r="C6" s="2288" t="s">
        <v>521</v>
      </c>
      <c r="D6" s="2432" t="s">
        <v>984</v>
      </c>
      <c r="E6" s="2433" t="s">
        <v>1299</v>
      </c>
      <c r="F6" s="1226">
        <f>ROUND((F5-E5)/E5*100,1)</f>
        <v>8</v>
      </c>
      <c r="G6" s="1226">
        <f>ROUND((G5-F5)/F5*100,1)</f>
        <v>5.6</v>
      </c>
      <c r="H6" s="1226">
        <f t="shared" ref="H6:AM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3.6</v>
      </c>
      <c r="W6" s="1226">
        <f t="shared" si="2"/>
        <v>2.8</v>
      </c>
      <c r="X6" s="1226">
        <f t="shared" si="2"/>
        <v>-1.6</v>
      </c>
      <c r="Y6" s="1226">
        <f t="shared" si="2"/>
        <v>-7</v>
      </c>
      <c r="Z6" s="1226">
        <f t="shared" si="2"/>
        <v>5.3</v>
      </c>
      <c r="AA6" s="1226">
        <f t="shared" si="2"/>
        <v>-2.6</v>
      </c>
      <c r="AB6" s="1226">
        <f t="shared" si="2"/>
        <v>-1</v>
      </c>
      <c r="AC6" s="1226">
        <f t="shared" si="2"/>
        <v>3.2</v>
      </c>
      <c r="AD6" s="1226">
        <f t="shared" si="2"/>
        <v>0.9</v>
      </c>
      <c r="AE6" s="1226">
        <f t="shared" si="2"/>
        <v>4.7</v>
      </c>
      <c r="AF6" s="1226">
        <f t="shared" si="2"/>
        <v>0.9</v>
      </c>
      <c r="AG6" s="1226">
        <f t="shared" si="2"/>
        <v>1.4</v>
      </c>
      <c r="AH6" s="1226">
        <f t="shared" si="2"/>
        <v>0.1</v>
      </c>
      <c r="AI6" s="1226">
        <f t="shared" si="2"/>
        <v>0.5</v>
      </c>
      <c r="AJ6" s="1226">
        <f t="shared" si="2"/>
        <v>-1.9</v>
      </c>
      <c r="AK6" s="1226">
        <f t="shared" si="2"/>
        <v>3</v>
      </c>
      <c r="AL6" s="1226">
        <f t="shared" si="2"/>
        <v>1.6</v>
      </c>
      <c r="AM6" s="1226">
        <f t="shared" si="2"/>
        <v>5</v>
      </c>
      <c r="AN6" s="1942" t="s">
        <v>985</v>
      </c>
      <c r="AO6" s="1344"/>
      <c r="AP6" s="327" t="s">
        <v>271</v>
      </c>
      <c r="AQ6" s="327"/>
      <c r="AR6" s="327"/>
      <c r="AS6" s="327"/>
      <c r="AT6" s="327" t="s">
        <v>521</v>
      </c>
      <c r="AU6" s="1344"/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</row>
    <row r="7" spans="1:249">
      <c r="A7" s="1344"/>
      <c r="B7" s="2842"/>
      <c r="C7" s="2288" t="s">
        <v>981</v>
      </c>
      <c r="D7" s="2434" t="s">
        <v>986</v>
      </c>
      <c r="E7" s="2435"/>
      <c r="F7" s="2436"/>
      <c r="G7" s="2436"/>
      <c r="H7" s="2436"/>
      <c r="I7" s="2436"/>
      <c r="J7" s="2436"/>
      <c r="K7" s="2436"/>
      <c r="L7" s="2436"/>
      <c r="M7" s="2436"/>
      <c r="N7" s="2436"/>
      <c r="O7" s="2304"/>
      <c r="P7" s="2304"/>
      <c r="Q7" s="2296">
        <f>Q118/1000000</f>
        <v>18.576082000000003</v>
      </c>
      <c r="R7" s="2296">
        <f t="shared" ref="R7:U7" si="3">R118/1000000</f>
        <v>18.606033</v>
      </c>
      <c r="S7" s="2296">
        <f t="shared" si="3"/>
        <v>18.549049000000004</v>
      </c>
      <c r="T7" s="2296">
        <f t="shared" si="3"/>
        <v>19.012293</v>
      </c>
      <c r="U7" s="2296">
        <f t="shared" si="3"/>
        <v>19.187463999999999</v>
      </c>
      <c r="V7" s="2296">
        <f>V119/1000000</f>
        <v>20.484315621768832</v>
      </c>
      <c r="W7" s="2296">
        <f t="shared" ref="W7:AM7" si="4">W119/1000000</f>
        <v>21.179648616757952</v>
      </c>
      <c r="X7" s="2296">
        <f t="shared" si="4"/>
        <v>20.886063516015433</v>
      </c>
      <c r="Y7" s="2296">
        <f t="shared" si="4"/>
        <v>19.533542782228722</v>
      </c>
      <c r="Z7" s="2296">
        <f t="shared" si="4"/>
        <v>20.92670525488489</v>
      </c>
      <c r="AA7" s="2296">
        <f t="shared" si="4"/>
        <v>20.668467915090101</v>
      </c>
      <c r="AB7" s="2296">
        <f t="shared" si="4"/>
        <v>20.539513035910456</v>
      </c>
      <c r="AC7" s="2296">
        <f t="shared" si="4"/>
        <v>21.224261349410146</v>
      </c>
      <c r="AD7" s="2296">
        <f t="shared" si="4"/>
        <v>20.991155957721045</v>
      </c>
      <c r="AE7" s="2296">
        <f t="shared" si="4"/>
        <v>21.636647262602171</v>
      </c>
      <c r="AF7" s="2296">
        <f t="shared" si="4"/>
        <v>21.785004585851514</v>
      </c>
      <c r="AG7" s="2296">
        <f t="shared" si="4"/>
        <v>22.124002316736824</v>
      </c>
      <c r="AH7" s="2296">
        <f t="shared" si="4"/>
        <v>22.158592639851907</v>
      </c>
      <c r="AI7" s="2296">
        <f t="shared" si="4"/>
        <v>22.163011678366878</v>
      </c>
      <c r="AJ7" s="2296">
        <f t="shared" si="4"/>
        <v>21.521531293061983</v>
      </c>
      <c r="AK7" s="2296">
        <f t="shared" si="4"/>
        <v>22.260794324337066</v>
      </c>
      <c r="AL7" s="2296">
        <f t="shared" si="4"/>
        <v>22.810558</v>
      </c>
      <c r="AM7" s="2296">
        <f t="shared" si="4"/>
        <v>23.067368999999999</v>
      </c>
      <c r="AN7" s="1942" t="s">
        <v>1300</v>
      </c>
      <c r="AO7" s="1344"/>
      <c r="AP7" s="327" t="s">
        <v>271</v>
      </c>
      <c r="AQ7" s="1344"/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</row>
    <row r="8" spans="1:249">
      <c r="A8" s="1344"/>
      <c r="B8" s="2842"/>
      <c r="C8" s="2437" t="s">
        <v>1301</v>
      </c>
      <c r="D8" s="2438" t="s">
        <v>984</v>
      </c>
      <c r="E8" s="2435"/>
      <c r="F8" s="2439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40" t="s">
        <v>1299</v>
      </c>
      <c r="R8" s="1511">
        <f t="shared" ref="R8:AM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6.8</v>
      </c>
      <c r="W8" s="1511">
        <f t="shared" si="5"/>
        <v>3.4</v>
      </c>
      <c r="X8" s="1511">
        <f t="shared" si="5"/>
        <v>-1.4</v>
      </c>
      <c r="Y8" s="1511">
        <f t="shared" si="5"/>
        <v>-6.5</v>
      </c>
      <c r="Z8" s="1511">
        <f t="shared" si="5"/>
        <v>7.1</v>
      </c>
      <c r="AA8" s="1511">
        <f t="shared" si="5"/>
        <v>-1.2</v>
      </c>
      <c r="AB8" s="1511">
        <f t="shared" si="5"/>
        <v>-0.6</v>
      </c>
      <c r="AC8" s="1511">
        <f t="shared" si="5"/>
        <v>3.3</v>
      </c>
      <c r="AD8" s="1511">
        <f t="shared" si="5"/>
        <v>-1.1000000000000001</v>
      </c>
      <c r="AE8" s="1511">
        <f t="shared" si="5"/>
        <v>3.1</v>
      </c>
      <c r="AF8" s="1511">
        <f t="shared" si="5"/>
        <v>0.7</v>
      </c>
      <c r="AG8" s="1511">
        <f t="shared" si="5"/>
        <v>1.6</v>
      </c>
      <c r="AH8" s="1511">
        <f t="shared" si="5"/>
        <v>0.2</v>
      </c>
      <c r="AI8" s="1511">
        <f t="shared" si="5"/>
        <v>0</v>
      </c>
      <c r="AJ8" s="1226">
        <f t="shared" si="5"/>
        <v>-2.9</v>
      </c>
      <c r="AK8" s="1511">
        <f t="shared" si="5"/>
        <v>3.4</v>
      </c>
      <c r="AL8" s="1511">
        <f t="shared" si="5"/>
        <v>2.5</v>
      </c>
      <c r="AM8" s="2265">
        <f t="shared" si="5"/>
        <v>1.1000000000000001</v>
      </c>
      <c r="AN8" s="1948"/>
      <c r="AO8" s="1344"/>
      <c r="AP8" s="327"/>
      <c r="AQ8" s="1344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</row>
    <row r="9" spans="1:249" ht="14">
      <c r="A9" s="1344"/>
      <c r="B9" s="2842"/>
      <c r="C9" s="2288" t="s">
        <v>981</v>
      </c>
      <c r="D9" s="2434" t="s">
        <v>986</v>
      </c>
      <c r="E9" s="1835">
        <f>E120/1000000</f>
        <v>17.162178462303054</v>
      </c>
      <c r="F9" s="1835">
        <f>F120/1000000</f>
        <v>18.807682</v>
      </c>
      <c r="G9" s="1835">
        <f t="shared" ref="G9:AD9" si="6">G120/1000000</f>
        <v>19.208538000000001</v>
      </c>
      <c r="H9" s="1835">
        <f t="shared" si="6"/>
        <v>19.086226</v>
      </c>
      <c r="I9" s="1835">
        <f t="shared" si="6"/>
        <v>19.461691999999999</v>
      </c>
      <c r="J9" s="1835">
        <f t="shared" si="6"/>
        <v>19.097936000000001</v>
      </c>
      <c r="K9" s="1835">
        <f t="shared" si="6"/>
        <v>20.323889999999999</v>
      </c>
      <c r="L9" s="1835">
        <f t="shared" si="6"/>
        <v>20.839596</v>
      </c>
      <c r="M9" s="1835">
        <f t="shared" si="6"/>
        <v>20.306253000000002</v>
      </c>
      <c r="N9" s="1835">
        <f t="shared" si="6"/>
        <v>19.488634999999999</v>
      </c>
      <c r="O9" s="1835">
        <f t="shared" si="6"/>
        <v>19.122305000000001</v>
      </c>
      <c r="P9" s="1835">
        <f t="shared" si="6"/>
        <v>19.430553</v>
      </c>
      <c r="Q9" s="1835">
        <f t="shared" si="6"/>
        <v>18.954158</v>
      </c>
      <c r="R9" s="1835">
        <f t="shared" si="6"/>
        <v>19.034447</v>
      </c>
      <c r="S9" s="1835">
        <f t="shared" si="6"/>
        <v>19.005872</v>
      </c>
      <c r="T9" s="1835">
        <f t="shared" si="6"/>
        <v>19.445561999999999</v>
      </c>
      <c r="U9" s="1835">
        <f t="shared" si="6"/>
        <v>19.689827000000001</v>
      </c>
      <c r="V9" s="1835">
        <f t="shared" si="6"/>
        <v>20.453160000000004</v>
      </c>
      <c r="W9" s="1835">
        <f t="shared" si="6"/>
        <v>20.261692000000004</v>
      </c>
      <c r="X9" s="1835">
        <f t="shared" si="6"/>
        <v>19.633095999999998</v>
      </c>
      <c r="Y9" s="1835">
        <f t="shared" si="6"/>
        <v>19.141743000000002</v>
      </c>
      <c r="Z9" s="1835">
        <f t="shared" si="6"/>
        <v>20.707566</v>
      </c>
      <c r="AA9" s="1835">
        <f t="shared" si="6"/>
        <v>20.695150000000002</v>
      </c>
      <c r="AB9" s="1835">
        <f t="shared" si="6"/>
        <v>20.520582000000001</v>
      </c>
      <c r="AC9" s="1835">
        <f t="shared" si="6"/>
        <v>21.257038999999999</v>
      </c>
      <c r="AD9" s="1835">
        <f t="shared" si="6"/>
        <v>21.629544000000003</v>
      </c>
      <c r="AE9" s="2441" t="s">
        <v>1299</v>
      </c>
      <c r="AF9" s="2441" t="s">
        <v>1299</v>
      </c>
      <c r="AG9" s="2441" t="s">
        <v>1299</v>
      </c>
      <c r="AH9" s="2442" t="s">
        <v>579</v>
      </c>
      <c r="AI9" s="2442" t="s">
        <v>579</v>
      </c>
      <c r="AJ9" s="2443" t="s">
        <v>579</v>
      </c>
      <c r="AK9" s="2442" t="s">
        <v>579</v>
      </c>
      <c r="AL9" s="2442" t="s">
        <v>579</v>
      </c>
      <c r="AM9" s="2443" t="s">
        <v>579</v>
      </c>
      <c r="AN9" s="1942"/>
      <c r="AO9" s="1344"/>
      <c r="AP9" s="1952"/>
      <c r="AQ9" s="1344" t="s">
        <v>271</v>
      </c>
      <c r="AR9" s="1344"/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</row>
    <row r="10" spans="1:249">
      <c r="A10" s="1344"/>
      <c r="B10" s="2843"/>
      <c r="C10" s="2298" t="s">
        <v>1302</v>
      </c>
      <c r="D10" s="2438" t="s">
        <v>984</v>
      </c>
      <c r="E10" s="2433" t="s">
        <v>1299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44" t="s">
        <v>1299</v>
      </c>
      <c r="AF10" s="2444" t="s">
        <v>1299</v>
      </c>
      <c r="AG10" s="2444" t="s">
        <v>1299</v>
      </c>
      <c r="AH10" s="2445" t="s">
        <v>579</v>
      </c>
      <c r="AI10" s="2445" t="s">
        <v>579</v>
      </c>
      <c r="AJ10" s="2445" t="s">
        <v>579</v>
      </c>
      <c r="AK10" s="2445" t="s">
        <v>579</v>
      </c>
      <c r="AL10" s="2445" t="s">
        <v>579</v>
      </c>
      <c r="AM10" s="2445" t="s">
        <v>579</v>
      </c>
      <c r="AN10" s="1956"/>
      <c r="AO10" s="1344"/>
      <c r="AP10" s="327"/>
      <c r="AQ10" s="1344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</row>
    <row r="11" spans="1:249">
      <c r="A11" s="1344"/>
      <c r="B11" s="2854" t="s">
        <v>1303</v>
      </c>
      <c r="C11" s="2288" t="s">
        <v>666</v>
      </c>
      <c r="D11" s="2446" t="s">
        <v>997</v>
      </c>
      <c r="E11" s="2009">
        <f>E123</f>
        <v>105.7</v>
      </c>
      <c r="F11" s="2009">
        <f t="shared" ref="F11:AG11" si="8">F123</f>
        <v>108.8</v>
      </c>
      <c r="G11" s="2009">
        <f t="shared" si="8"/>
        <v>106</v>
      </c>
      <c r="H11" s="2009">
        <f t="shared" si="8"/>
        <v>98.1</v>
      </c>
      <c r="I11" s="2009">
        <f t="shared" si="8"/>
        <v>94.6</v>
      </c>
      <c r="J11" s="2009">
        <f t="shared" si="8"/>
        <v>93.2</v>
      </c>
      <c r="K11" s="2009">
        <f t="shared" si="8"/>
        <v>95.4</v>
      </c>
      <c r="L11" s="2009">
        <f t="shared" si="8"/>
        <v>100.9</v>
      </c>
      <c r="M11" s="2009">
        <f t="shared" si="8"/>
        <v>106.6</v>
      </c>
      <c r="N11" s="2009">
        <f t="shared" si="8"/>
        <v>99.5</v>
      </c>
      <c r="O11" s="2009">
        <f t="shared" si="8"/>
        <v>99.7</v>
      </c>
      <c r="P11" s="2009">
        <f t="shared" si="8"/>
        <v>101.1</v>
      </c>
      <c r="Q11" s="2009">
        <f t="shared" si="8"/>
        <v>91.7</v>
      </c>
      <c r="R11" s="2009">
        <f t="shared" si="8"/>
        <v>97.6</v>
      </c>
      <c r="S11" s="2009">
        <f t="shared" si="8"/>
        <v>107.1</v>
      </c>
      <c r="T11" s="2009">
        <f t="shared" si="8"/>
        <v>113.9</v>
      </c>
      <c r="U11" s="2009">
        <f t="shared" si="8"/>
        <v>122</v>
      </c>
      <c r="V11" s="2009">
        <f t="shared" si="8"/>
        <v>133.69999999999999</v>
      </c>
      <c r="W11" s="2009">
        <f t="shared" si="8"/>
        <v>132.9</v>
      </c>
      <c r="X11" s="2009">
        <f t="shared" si="8"/>
        <v>119.1</v>
      </c>
      <c r="Y11" s="2009">
        <f t="shared" si="8"/>
        <v>105.4</v>
      </c>
      <c r="Z11" s="2009">
        <f t="shared" si="8"/>
        <v>118.2</v>
      </c>
      <c r="AA11" s="2009">
        <f t="shared" si="8"/>
        <v>121.4</v>
      </c>
      <c r="AB11" s="2009">
        <f t="shared" si="8"/>
        <v>113.1</v>
      </c>
      <c r="AC11" s="2009">
        <f t="shared" si="8"/>
        <v>113.6</v>
      </c>
      <c r="AD11" s="2009">
        <f t="shared" si="8"/>
        <v>112.7</v>
      </c>
      <c r="AE11" s="2009">
        <f t="shared" si="8"/>
        <v>110.7</v>
      </c>
      <c r="AF11" s="2009">
        <f t="shared" si="8"/>
        <v>110.8</v>
      </c>
      <c r="AG11" s="2009">
        <f t="shared" si="8"/>
        <v>114.9</v>
      </c>
      <c r="AH11" s="2009">
        <v>115.8</v>
      </c>
      <c r="AI11" s="2009">
        <v>109.8</v>
      </c>
      <c r="AJ11" s="2009">
        <v>98.7</v>
      </c>
      <c r="AK11" s="2009">
        <v>101.4</v>
      </c>
      <c r="AL11" s="2009">
        <v>101.8</v>
      </c>
      <c r="AM11" s="2009">
        <v>97</v>
      </c>
      <c r="AN11" s="1942" t="s">
        <v>1304</v>
      </c>
      <c r="AO11" s="1959"/>
      <c r="AP11" s="327" t="s">
        <v>1305</v>
      </c>
      <c r="AQ11" s="1344"/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</row>
    <row r="12" spans="1:249">
      <c r="A12" s="1344"/>
      <c r="B12" s="2842"/>
      <c r="C12" s="2288"/>
      <c r="D12" s="2447" t="s">
        <v>577</v>
      </c>
      <c r="E12" s="2433" t="s">
        <v>1299</v>
      </c>
      <c r="F12" s="1226">
        <f>ROUND((F11-E11)/E11*100,1)</f>
        <v>2.9</v>
      </c>
      <c r="G12" s="1226">
        <f t="shared" ref="G12:AM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-4.7</v>
      </c>
      <c r="AN12" s="1942" t="s">
        <v>97</v>
      </c>
      <c r="AO12" s="1959"/>
      <c r="AP12" s="327" t="s">
        <v>1306</v>
      </c>
      <c r="AQ12" s="1344"/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</row>
    <row r="13" spans="1:249">
      <c r="A13" s="1344"/>
      <c r="B13" s="2842"/>
      <c r="C13" s="2288" t="s">
        <v>992</v>
      </c>
      <c r="D13" s="2446" t="s">
        <v>997</v>
      </c>
      <c r="E13" s="2296">
        <f>E128</f>
        <v>88.3</v>
      </c>
      <c r="F13" s="2296">
        <f t="shared" ref="F13:AG13" si="10">F128</f>
        <v>88.2</v>
      </c>
      <c r="G13" s="2296">
        <f t="shared" si="10"/>
        <v>98.1</v>
      </c>
      <c r="H13" s="2296">
        <f t="shared" si="10"/>
        <v>97.4</v>
      </c>
      <c r="I13" s="2296">
        <f t="shared" si="10"/>
        <v>94.4</v>
      </c>
      <c r="J13" s="2296">
        <f t="shared" si="10"/>
        <v>89.7</v>
      </c>
      <c r="K13" s="2296">
        <f t="shared" si="10"/>
        <v>86.2</v>
      </c>
      <c r="L13" s="2296">
        <f t="shared" si="10"/>
        <v>83.3</v>
      </c>
      <c r="M13" s="2296">
        <f t="shared" si="10"/>
        <v>89.1</v>
      </c>
      <c r="N13" s="2296">
        <f t="shared" si="10"/>
        <v>88.7</v>
      </c>
      <c r="O13" s="2296">
        <f t="shared" si="10"/>
        <v>83.6</v>
      </c>
      <c r="P13" s="2296">
        <f t="shared" si="10"/>
        <v>82.7</v>
      </c>
      <c r="Q13" s="2296">
        <f t="shared" si="10"/>
        <v>84.3</v>
      </c>
      <c r="R13" s="2296">
        <f t="shared" si="10"/>
        <v>77.400000000000006</v>
      </c>
      <c r="S13" s="2296">
        <f t="shared" si="10"/>
        <v>80.400000000000006</v>
      </c>
      <c r="T13" s="2296">
        <f t="shared" si="10"/>
        <v>83.6</v>
      </c>
      <c r="U13" s="2296">
        <f t="shared" si="10"/>
        <v>89.8</v>
      </c>
      <c r="V13" s="2296">
        <f t="shared" si="10"/>
        <v>92.9</v>
      </c>
      <c r="W13" s="2296">
        <f t="shared" si="10"/>
        <v>90.1</v>
      </c>
      <c r="X13" s="2296">
        <f t="shared" si="10"/>
        <v>90.3</v>
      </c>
      <c r="Y13" s="2296">
        <f t="shared" si="10"/>
        <v>80.3</v>
      </c>
      <c r="Z13" s="2296">
        <f t="shared" si="10"/>
        <v>79.5</v>
      </c>
      <c r="AA13" s="2296">
        <f t="shared" si="10"/>
        <v>90.3</v>
      </c>
      <c r="AB13" s="2296">
        <f t="shared" si="10"/>
        <v>92.9</v>
      </c>
      <c r="AC13" s="2296">
        <f t="shared" si="10"/>
        <v>89.2</v>
      </c>
      <c r="AD13" s="2296">
        <f t="shared" si="10"/>
        <v>92</v>
      </c>
      <c r="AE13" s="2296">
        <f t="shared" si="10"/>
        <v>92.8</v>
      </c>
      <c r="AF13" s="2296">
        <f t="shared" si="10"/>
        <v>96.3</v>
      </c>
      <c r="AG13" s="2296">
        <f t="shared" si="10"/>
        <v>97.8</v>
      </c>
      <c r="AH13" s="2296">
        <v>100.1</v>
      </c>
      <c r="AI13" s="2296">
        <v>102.3</v>
      </c>
      <c r="AJ13" s="2296">
        <v>98.6</v>
      </c>
      <c r="AK13" s="2296">
        <v>97.9</v>
      </c>
      <c r="AL13" s="2296">
        <v>98.7</v>
      </c>
      <c r="AM13" s="2296">
        <v>101.1</v>
      </c>
      <c r="AN13" s="1962" t="s">
        <v>1307</v>
      </c>
      <c r="AO13" s="1959"/>
      <c r="AP13" s="327" t="s">
        <v>1308</v>
      </c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</row>
    <row r="14" spans="1:249">
      <c r="A14" s="1344"/>
      <c r="B14" s="2842"/>
      <c r="C14" s="2288"/>
      <c r="D14" s="2447" t="s">
        <v>577</v>
      </c>
      <c r="E14" s="2448" t="s">
        <v>1299</v>
      </c>
      <c r="F14" s="1226">
        <f t="shared" ref="F14:AM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226">
        <f t="shared" si="11"/>
        <v>-0.7</v>
      </c>
      <c r="AL14" s="1226">
        <f t="shared" si="11"/>
        <v>0.8</v>
      </c>
      <c r="AM14" s="1226">
        <f t="shared" si="11"/>
        <v>2.4</v>
      </c>
      <c r="AN14" s="1544" t="s">
        <v>521</v>
      </c>
      <c r="AO14" s="1959"/>
      <c r="AP14" s="327"/>
      <c r="AQ14" s="1344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</row>
    <row r="15" spans="1:249">
      <c r="A15" s="1344"/>
      <c r="B15" s="2842"/>
      <c r="C15" s="2288" t="s">
        <v>994</v>
      </c>
      <c r="D15" s="2449" t="s">
        <v>576</v>
      </c>
      <c r="E15" s="1965">
        <v>14.306666999999999</v>
      </c>
      <c r="F15" s="1965">
        <v>15.424234869999999</v>
      </c>
      <c r="G15" s="1965">
        <v>16.292895730000001</v>
      </c>
      <c r="H15" s="1965">
        <v>15.770829460000002</v>
      </c>
      <c r="I15" s="1965">
        <v>14.89768115</v>
      </c>
      <c r="J15" s="1965">
        <v>12.7881464</v>
      </c>
      <c r="K15" s="1965">
        <v>14.403391300000001</v>
      </c>
      <c r="L15" s="1965">
        <v>14.580280400000001</v>
      </c>
      <c r="M15" s="1965">
        <v>15.19490991</v>
      </c>
      <c r="N15" s="1965">
        <v>14.39439383</v>
      </c>
      <c r="O15" s="1965">
        <v>13.57866493</v>
      </c>
      <c r="P15" s="1965">
        <v>14.06998963</v>
      </c>
      <c r="Q15" s="1965">
        <v>13.121288460000001</v>
      </c>
      <c r="R15" s="1965">
        <v>12.45880403</v>
      </c>
      <c r="S15" s="1965">
        <v>12.34536486</v>
      </c>
      <c r="T15" s="1965">
        <v>12.945203470000001</v>
      </c>
      <c r="U15" s="1965">
        <v>13.477827189999999</v>
      </c>
      <c r="V15" s="1965">
        <v>14.45498136</v>
      </c>
      <c r="W15" s="1965">
        <v>15.78463943</v>
      </c>
      <c r="X15" s="1965">
        <v>16.51279173</v>
      </c>
      <c r="Y15" s="1965">
        <v>13.423027800000002</v>
      </c>
      <c r="Z15" s="1965">
        <v>14.183783480000001</v>
      </c>
      <c r="AA15" s="1965">
        <v>14.357443179999999</v>
      </c>
      <c r="AB15" s="1965">
        <v>14.347022390000001</v>
      </c>
      <c r="AC15" s="1965">
        <v>14.02686606</v>
      </c>
      <c r="AD15" s="1965">
        <v>14.88835591</v>
      </c>
      <c r="AE15" s="1965">
        <v>15.44567243</v>
      </c>
      <c r="AF15" s="1965">
        <v>15.10535</v>
      </c>
      <c r="AG15" s="1965">
        <v>15.665881000000001</v>
      </c>
      <c r="AH15" s="1965">
        <v>16.506736</v>
      </c>
      <c r="AI15" s="1965">
        <v>16.228975999999999</v>
      </c>
      <c r="AJ15" s="1965">
        <v>16.263313</v>
      </c>
      <c r="AK15" s="1965">
        <v>16.502306999999998</v>
      </c>
      <c r="AL15" s="1965">
        <v>18.340264000000001</v>
      </c>
      <c r="AM15" s="2443" t="s">
        <v>579</v>
      </c>
      <c r="AN15" s="1267" t="s">
        <v>1248</v>
      </c>
      <c r="AO15" s="1344"/>
      <c r="AP15" s="327"/>
      <c r="AQ15" s="1344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</row>
    <row r="16" spans="1:249">
      <c r="A16" s="1344"/>
      <c r="B16" s="2843"/>
      <c r="C16" s="2450" t="s">
        <v>1309</v>
      </c>
      <c r="D16" s="2451" t="s">
        <v>577</v>
      </c>
      <c r="E16" s="2433" t="s">
        <v>1299</v>
      </c>
      <c r="F16" s="2452">
        <v>7.8</v>
      </c>
      <c r="G16" s="2452">
        <v>5.6</v>
      </c>
      <c r="H16" s="2452">
        <v>-3.2</v>
      </c>
      <c r="I16" s="2452">
        <v>-5.5</v>
      </c>
      <c r="J16" s="2452">
        <v>-2</v>
      </c>
      <c r="K16" s="2452">
        <v>-1.4</v>
      </c>
      <c r="L16" s="2452">
        <v>1.2</v>
      </c>
      <c r="M16" s="2452">
        <v>4.2</v>
      </c>
      <c r="N16" s="2452">
        <v>-5.3</v>
      </c>
      <c r="O16" s="2452">
        <v>-5.7</v>
      </c>
      <c r="P16" s="2452">
        <v>3.6</v>
      </c>
      <c r="Q16" s="2452">
        <v>-6.7</v>
      </c>
      <c r="R16" s="2452">
        <v>-5</v>
      </c>
      <c r="S16" s="2452">
        <v>-0.9</v>
      </c>
      <c r="T16" s="2452">
        <v>4.9000000000000004</v>
      </c>
      <c r="U16" s="2452">
        <v>4.0999999999999996</v>
      </c>
      <c r="V16" s="2452">
        <v>7.3</v>
      </c>
      <c r="W16" s="2452">
        <v>9.1999999999999993</v>
      </c>
      <c r="X16" s="2452">
        <v>4.5999999999999996</v>
      </c>
      <c r="Y16" s="2452">
        <v>-18.7</v>
      </c>
      <c r="Z16" s="2452">
        <v>5.7</v>
      </c>
      <c r="AA16" s="2452">
        <v>1.2</v>
      </c>
      <c r="AB16" s="2452">
        <v>-0.1</v>
      </c>
      <c r="AC16" s="2452">
        <v>-2.9</v>
      </c>
      <c r="AD16" s="2452">
        <v>6.1</v>
      </c>
      <c r="AE16" s="2452">
        <v>3.7</v>
      </c>
      <c r="AF16" s="2452">
        <v>-2.2000000000000002</v>
      </c>
      <c r="AG16" s="1226">
        <f t="shared" ref="AG16:AL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2453" t="s">
        <v>579</v>
      </c>
      <c r="AN16" s="1264" t="s">
        <v>1310</v>
      </c>
      <c r="AO16" s="1344"/>
      <c r="AP16" s="327" t="s">
        <v>1311</v>
      </c>
      <c r="AQ16" s="1344"/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</row>
    <row r="17" spans="1:249">
      <c r="A17" s="1344"/>
      <c r="B17" s="2854" t="s">
        <v>1312</v>
      </c>
      <c r="C17" s="2454" t="s">
        <v>996</v>
      </c>
      <c r="D17" s="2455" t="s">
        <v>997</v>
      </c>
      <c r="E17" s="2456" t="s">
        <v>1313</v>
      </c>
      <c r="F17" s="2456" t="s">
        <v>1314</v>
      </c>
      <c r="G17" s="2456" t="s">
        <v>1011</v>
      </c>
      <c r="H17" s="2456" t="s">
        <v>1315</v>
      </c>
      <c r="I17" s="2456" t="s">
        <v>1316</v>
      </c>
      <c r="J17" s="2456" t="s">
        <v>1317</v>
      </c>
      <c r="K17" s="2456" t="s">
        <v>1318</v>
      </c>
      <c r="L17" s="2456" t="s">
        <v>1319</v>
      </c>
      <c r="M17" s="2456" t="s">
        <v>1320</v>
      </c>
      <c r="N17" s="2456" t="s">
        <v>1003</v>
      </c>
      <c r="O17" s="1567" t="s">
        <v>1321</v>
      </c>
      <c r="P17" s="1567" t="s">
        <v>1322</v>
      </c>
      <c r="Q17" s="1567" t="s">
        <v>1323</v>
      </c>
      <c r="R17" s="1567" t="s">
        <v>1006</v>
      </c>
      <c r="S17" s="1567" t="s">
        <v>1007</v>
      </c>
      <c r="T17" s="1567" t="s">
        <v>908</v>
      </c>
      <c r="U17" s="1567" t="s">
        <v>1007</v>
      </c>
      <c r="V17" s="1567" t="s">
        <v>1006</v>
      </c>
      <c r="W17" s="1567" t="s">
        <v>1324</v>
      </c>
      <c r="X17" s="1567" t="s">
        <v>1008</v>
      </c>
      <c r="Y17" s="1567" t="s">
        <v>1325</v>
      </c>
      <c r="Z17" s="1567" t="s">
        <v>1012</v>
      </c>
      <c r="AA17" s="1567" t="s">
        <v>1012</v>
      </c>
      <c r="AB17" s="1567" t="s">
        <v>1326</v>
      </c>
      <c r="AC17" s="1567" t="s">
        <v>907</v>
      </c>
      <c r="AD17" s="1567" t="s">
        <v>1317</v>
      </c>
      <c r="AE17" s="1567" t="s">
        <v>1327</v>
      </c>
      <c r="AF17" s="1567" t="s">
        <v>914</v>
      </c>
      <c r="AG17" s="1567" t="s">
        <v>1328</v>
      </c>
      <c r="AH17" s="1969" t="s">
        <v>844</v>
      </c>
      <c r="AI17" s="1969" t="s">
        <v>1329</v>
      </c>
      <c r="AJ17" s="1965" t="s">
        <v>1330</v>
      </c>
      <c r="AK17" s="1969" t="s">
        <v>1331</v>
      </c>
      <c r="AL17" s="1965" t="s">
        <v>1332</v>
      </c>
      <c r="AM17" s="1965" t="s">
        <v>1437</v>
      </c>
      <c r="AN17" s="1970" t="s">
        <v>1333</v>
      </c>
      <c r="AO17" s="1344"/>
      <c r="AP17" s="327" t="s">
        <v>1334</v>
      </c>
      <c r="AQ17" s="1344"/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</row>
    <row r="18" spans="1:249">
      <c r="A18" s="1344"/>
      <c r="B18" s="2842"/>
      <c r="C18" s="2457" t="s">
        <v>1015</v>
      </c>
      <c r="D18" s="2438" t="s">
        <v>577</v>
      </c>
      <c r="E18" s="2433" t="s">
        <v>1299</v>
      </c>
      <c r="F18" s="1511">
        <f>ROUND((F17-E17)/E17*100,1)</f>
        <v>3.3</v>
      </c>
      <c r="G18" s="1511">
        <f>ROUND((G17-F17)/F17*100,1)</f>
        <v>2.7</v>
      </c>
      <c r="H18" s="1511">
        <f t="shared" ref="H18:AM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972" t="s">
        <v>1335</v>
      </c>
      <c r="AO18" s="1344"/>
      <c r="AP18" s="327"/>
      <c r="AQ18" s="1973"/>
      <c r="AR18" s="1974"/>
      <c r="AS18" s="1973"/>
      <c r="AT18" s="1973"/>
      <c r="AU18" s="1973"/>
      <c r="AV18" s="1973"/>
      <c r="AW18" s="1973"/>
      <c r="AX18" s="1973"/>
      <c r="AY18" s="1973"/>
      <c r="AZ18" s="1973"/>
      <c r="BA18" s="1973"/>
      <c r="BB18" s="1973"/>
      <c r="BC18" s="1973"/>
      <c r="BD18" s="1973"/>
      <c r="BE18" s="1344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</row>
    <row r="19" spans="1:249">
      <c r="A19" s="1344"/>
      <c r="B19" s="2842"/>
      <c r="C19" s="2458" t="s">
        <v>1336</v>
      </c>
      <c r="D19" s="2446" t="s">
        <v>784</v>
      </c>
      <c r="E19" s="2459">
        <f>E76</f>
        <v>103.758333333333</v>
      </c>
      <c r="F19" s="2459">
        <f>F76</f>
        <v>105.041666666667</v>
      </c>
      <c r="G19" s="2459">
        <f>G76</f>
        <v>105.491666666667</v>
      </c>
      <c r="H19" s="2459">
        <f t="shared" ref="H19:AM20" si="14">H76</f>
        <v>104.416666666667</v>
      </c>
      <c r="I19" s="2459">
        <f t="shared" si="14"/>
        <v>102.575</v>
      </c>
      <c r="J19" s="2459">
        <f t="shared" si="14"/>
        <v>101.23333333333299</v>
      </c>
      <c r="K19" s="2459">
        <f t="shared" si="14"/>
        <v>100.125</v>
      </c>
      <c r="L19" s="2459">
        <f t="shared" si="14"/>
        <v>98.6</v>
      </c>
      <c r="M19" s="2459">
        <f t="shared" si="14"/>
        <v>99.6</v>
      </c>
      <c r="N19" s="2459">
        <f t="shared" si="14"/>
        <v>97.4583333333333</v>
      </c>
      <c r="O19" s="2459">
        <f t="shared" si="14"/>
        <v>96.741666666666703</v>
      </c>
      <c r="P19" s="2459">
        <f t="shared" si="14"/>
        <v>96.174999999999997</v>
      </c>
      <c r="Q19" s="2459">
        <f t="shared" si="14"/>
        <v>93.783333333333303</v>
      </c>
      <c r="R19" s="2459">
        <f t="shared" si="14"/>
        <v>92.216666666666697</v>
      </c>
      <c r="S19" s="2459">
        <f t="shared" si="14"/>
        <v>91.658333333333303</v>
      </c>
      <c r="T19" s="2459">
        <f t="shared" si="14"/>
        <v>93.224999999999994</v>
      </c>
      <c r="U19" s="2459">
        <f t="shared" si="14"/>
        <v>94.8333333333333</v>
      </c>
      <c r="V19" s="2459">
        <f t="shared" si="14"/>
        <v>96.758333333333297</v>
      </c>
      <c r="W19" s="2459">
        <f t="shared" si="14"/>
        <v>98.9583333333333</v>
      </c>
      <c r="X19" s="2459">
        <f t="shared" si="14"/>
        <v>102.133333333333</v>
      </c>
      <c r="Y19" s="2459">
        <f t="shared" si="14"/>
        <v>96.908333333333303</v>
      </c>
      <c r="Z19" s="2459">
        <f t="shared" si="14"/>
        <v>97.316666666666706</v>
      </c>
      <c r="AA19" s="2459">
        <f t="shared" si="14"/>
        <v>98.566666666666606</v>
      </c>
      <c r="AB19" s="2459">
        <f t="shared" si="14"/>
        <v>97.575000000000003</v>
      </c>
      <c r="AC19" s="2459">
        <f t="shared" si="14"/>
        <v>99.358333333333306</v>
      </c>
      <c r="AD19" s="2459">
        <f t="shared" si="14"/>
        <v>102.175</v>
      </c>
      <c r="AE19" s="2459">
        <f t="shared" si="14"/>
        <v>98.783333333333303</v>
      </c>
      <c r="AF19" s="2459">
        <f t="shared" si="14"/>
        <v>96.441666666666706</v>
      </c>
      <c r="AG19" s="2459">
        <f t="shared" si="14"/>
        <v>99.008333333333297</v>
      </c>
      <c r="AH19" s="2459">
        <f t="shared" si="14"/>
        <v>101.2</v>
      </c>
      <c r="AI19" s="2459">
        <f t="shared" si="14"/>
        <v>101.333333333333</v>
      </c>
      <c r="AJ19" s="2459">
        <f t="shared" si="14"/>
        <v>99.858333333333306</v>
      </c>
      <c r="AK19" s="2460">
        <f t="shared" si="14"/>
        <v>106.98333333333299</v>
      </c>
      <c r="AL19" s="2460">
        <f t="shared" si="14"/>
        <v>117.191666666667</v>
      </c>
      <c r="AM19" s="2460">
        <f t="shared" si="14"/>
        <v>119.866666666667</v>
      </c>
      <c r="AN19" s="1976" t="s">
        <v>1018</v>
      </c>
      <c r="AO19" s="1344"/>
      <c r="AP19" s="327" t="s">
        <v>1337</v>
      </c>
      <c r="AQ19" s="1344"/>
      <c r="AR19" s="1974"/>
      <c r="AS19" s="1344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</row>
    <row r="20" spans="1:249">
      <c r="A20" s="1344"/>
      <c r="B20" s="2843"/>
      <c r="C20" s="2461" t="s">
        <v>1338</v>
      </c>
      <c r="D20" s="2438" t="s">
        <v>577</v>
      </c>
      <c r="E20" s="2433" t="s">
        <v>1299</v>
      </c>
      <c r="F20" s="2462">
        <f>F77</f>
        <v>1.2</v>
      </c>
      <c r="G20" s="2463">
        <f>G77</f>
        <v>0.4</v>
      </c>
      <c r="H20" s="2463">
        <f t="shared" si="14"/>
        <v>-1</v>
      </c>
      <c r="I20" s="2463">
        <f t="shared" si="14"/>
        <v>-1.8</v>
      </c>
      <c r="J20" s="2463">
        <f t="shared" si="14"/>
        <v>-1.3</v>
      </c>
      <c r="K20" s="2463">
        <f t="shared" si="14"/>
        <v>-1.1000000000000001</v>
      </c>
      <c r="L20" s="2463">
        <f t="shared" si="14"/>
        <v>-1.5</v>
      </c>
      <c r="M20" s="2463">
        <f t="shared" si="14"/>
        <v>1</v>
      </c>
      <c r="N20" s="2463">
        <f t="shared" si="14"/>
        <v>-2.2000000000000002</v>
      </c>
      <c r="O20" s="2463">
        <f t="shared" si="14"/>
        <v>-0.7</v>
      </c>
      <c r="P20" s="2463">
        <f t="shared" si="14"/>
        <v>-0.6</v>
      </c>
      <c r="Q20" s="2463">
        <f t="shared" si="14"/>
        <v>-2.5</v>
      </c>
      <c r="R20" s="2463">
        <f t="shared" si="14"/>
        <v>-1.7</v>
      </c>
      <c r="S20" s="2463">
        <f t="shared" si="14"/>
        <v>-0.6</v>
      </c>
      <c r="T20" s="2463">
        <f t="shared" si="14"/>
        <v>1.7</v>
      </c>
      <c r="U20" s="2463">
        <f t="shared" si="14"/>
        <v>1.7</v>
      </c>
      <c r="V20" s="2463">
        <f t="shared" si="14"/>
        <v>2</v>
      </c>
      <c r="W20" s="2463">
        <f t="shared" si="14"/>
        <v>2.2999999999999998</v>
      </c>
      <c r="X20" s="2463">
        <f t="shared" si="14"/>
        <v>3.2</v>
      </c>
      <c r="Y20" s="2463">
        <f t="shared" si="14"/>
        <v>-5.0999999999999996</v>
      </c>
      <c r="Z20" s="2463">
        <f t="shared" si="14"/>
        <v>0.4</v>
      </c>
      <c r="AA20" s="2463">
        <f t="shared" si="14"/>
        <v>1.3</v>
      </c>
      <c r="AB20" s="2463">
        <f t="shared" si="14"/>
        <v>-1</v>
      </c>
      <c r="AC20" s="2463">
        <f t="shared" si="14"/>
        <v>1.8</v>
      </c>
      <c r="AD20" s="2463">
        <f t="shared" si="14"/>
        <v>2.8</v>
      </c>
      <c r="AE20" s="2463">
        <f t="shared" si="14"/>
        <v>-3.3</v>
      </c>
      <c r="AF20" s="2463">
        <f t="shared" si="14"/>
        <v>-2.4</v>
      </c>
      <c r="AG20" s="2463">
        <f t="shared" si="14"/>
        <v>2.7</v>
      </c>
      <c r="AH20" s="2463">
        <f t="shared" si="14"/>
        <v>2.2000000000000002</v>
      </c>
      <c r="AI20" s="2463">
        <f t="shared" si="14"/>
        <v>0.1</v>
      </c>
      <c r="AJ20" s="2463">
        <f t="shared" si="14"/>
        <v>-1.5</v>
      </c>
      <c r="AK20" s="2460">
        <f t="shared" si="14"/>
        <v>7.1</v>
      </c>
      <c r="AL20" s="2460">
        <f t="shared" si="14"/>
        <v>9.5</v>
      </c>
      <c r="AM20" s="2460">
        <f t="shared" si="14"/>
        <v>2.2999999999999998</v>
      </c>
      <c r="AN20" s="1972" t="s">
        <v>1016</v>
      </c>
      <c r="AO20" s="1344"/>
      <c r="AP20" s="327"/>
      <c r="AQ20" s="1344"/>
      <c r="AR20" s="1974"/>
      <c r="AS20" s="1344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</row>
    <row r="21" spans="1:249" ht="13.5" customHeight="1">
      <c r="A21" s="1344"/>
      <c r="B21" s="2854" t="s">
        <v>1339</v>
      </c>
      <c r="C21" s="2458" t="s">
        <v>1340</v>
      </c>
      <c r="D21" s="2449" t="s">
        <v>997</v>
      </c>
      <c r="E21" s="2069">
        <f t="shared" ref="E21:AJ21" si="15">E135</f>
        <v>97.19978915935495</v>
      </c>
      <c r="F21" s="2069">
        <f t="shared" si="15"/>
        <v>100.87400799355736</v>
      </c>
      <c r="G21" s="2069">
        <f t="shared" si="15"/>
        <v>105.88430640383342</v>
      </c>
      <c r="H21" s="2069">
        <f t="shared" si="15"/>
        <v>107.33172594457983</v>
      </c>
      <c r="I21" s="2069">
        <f t="shared" si="15"/>
        <v>105.32760658046939</v>
      </c>
      <c r="J21" s="2069">
        <f t="shared" si="15"/>
        <v>107.77708580327099</v>
      </c>
      <c r="K21" s="2069">
        <f t="shared" si="15"/>
        <v>111.33996467280065</v>
      </c>
      <c r="L21" s="2069">
        <f t="shared" si="15"/>
        <v>113.56676396625667</v>
      </c>
      <c r="M21" s="2069">
        <f t="shared" si="15"/>
        <v>116.0162431890583</v>
      </c>
      <c r="N21" s="2069">
        <f t="shared" si="15"/>
        <v>113.01006414289267</v>
      </c>
      <c r="O21" s="2069">
        <f t="shared" si="15"/>
        <v>109.22450534401743</v>
      </c>
      <c r="P21" s="2069">
        <f t="shared" si="15"/>
        <v>102.64246462255042</v>
      </c>
      <c r="Q21" s="2069">
        <f t="shared" si="15"/>
        <v>100.48775639574116</v>
      </c>
      <c r="R21" s="2069">
        <f t="shared" si="15"/>
        <v>96.570105074269762</v>
      </c>
      <c r="S21" s="2069">
        <f t="shared" si="15"/>
        <v>95.982457376049069</v>
      </c>
      <c r="T21" s="2069">
        <f t="shared" si="15"/>
        <v>96.96187020641689</v>
      </c>
      <c r="U21" s="2069">
        <f t="shared" si="15"/>
        <v>98.430989451968685</v>
      </c>
      <c r="V21" s="2069">
        <f t="shared" si="15"/>
        <v>99.606284848410098</v>
      </c>
      <c r="W21" s="2069">
        <f t="shared" si="15"/>
        <v>101.76099307521936</v>
      </c>
      <c r="X21" s="2069">
        <f t="shared" si="15"/>
        <v>99.018637150189377</v>
      </c>
      <c r="Y21" s="2069">
        <f t="shared" si="15"/>
        <v>98.235106885895092</v>
      </c>
      <c r="Z21" s="2069">
        <f t="shared" si="15"/>
        <v>97.549517904637625</v>
      </c>
      <c r="AA21" s="2069">
        <f t="shared" si="15"/>
        <v>98.626872018042249</v>
      </c>
      <c r="AB21" s="2069">
        <f t="shared" si="15"/>
        <v>99.116578433226181</v>
      </c>
      <c r="AC21" s="2069">
        <f t="shared" si="15"/>
        <v>98.435030251465292</v>
      </c>
      <c r="AD21" s="2069">
        <f t="shared" si="15"/>
        <v>98.337666225499447</v>
      </c>
      <c r="AE21" s="2069">
        <f t="shared" si="15"/>
        <v>97.364025965841037</v>
      </c>
      <c r="AF21" s="2069">
        <f t="shared" si="15"/>
        <v>98.629758303396969</v>
      </c>
      <c r="AG21" s="2069">
        <f t="shared" si="15"/>
        <v>100.90158557593325</v>
      </c>
      <c r="AH21" s="2069">
        <f t="shared" si="15"/>
        <v>105.01521567299002</v>
      </c>
      <c r="AI21" s="2069">
        <f t="shared" si="15"/>
        <v>104.96653366000713</v>
      </c>
      <c r="AJ21" s="2069">
        <f t="shared" si="15"/>
        <v>100.47967479674796</v>
      </c>
      <c r="AK21" s="2464">
        <f>AK135</f>
        <v>102.99166666666666</v>
      </c>
      <c r="AL21" s="2464">
        <f>AL135</f>
        <v>101.9</v>
      </c>
      <c r="AM21" s="2464">
        <f>AM135</f>
        <v>103.5</v>
      </c>
      <c r="AN21" s="1978" t="s">
        <v>1341</v>
      </c>
      <c r="AO21" s="1344"/>
      <c r="AP21" s="327" t="s">
        <v>1342</v>
      </c>
      <c r="AQ21" s="1344"/>
      <c r="AR21" s="1974"/>
      <c r="AS21" s="1344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</row>
    <row r="22" spans="1:249">
      <c r="A22" s="1344"/>
      <c r="B22" s="2842"/>
      <c r="C22" s="2465" t="s">
        <v>565</v>
      </c>
      <c r="D22" s="2451" t="s">
        <v>577</v>
      </c>
      <c r="E22" s="2439" t="s">
        <v>1299</v>
      </c>
      <c r="F22" s="1511">
        <f t="shared" ref="F22:AM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942" t="s">
        <v>97</v>
      </c>
      <c r="AO22" s="1344"/>
      <c r="AP22" s="327" t="s">
        <v>1343</v>
      </c>
      <c r="AQ22" s="1344"/>
      <c r="AR22" s="1974"/>
      <c r="AS22" s="1344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</row>
    <row r="23" spans="1:249">
      <c r="A23" s="1344"/>
      <c r="B23" s="2842"/>
      <c r="C23" s="2458" t="s">
        <v>1340</v>
      </c>
      <c r="D23" s="2466" t="s">
        <v>997</v>
      </c>
      <c r="E23" s="2464">
        <f t="shared" ref="E23:AJ23" si="17">E138</f>
        <v>105.3973797396439</v>
      </c>
      <c r="F23" s="2464">
        <f t="shared" si="17"/>
        <v>109.01567295329725</v>
      </c>
      <c r="G23" s="2464">
        <f t="shared" si="17"/>
        <v>112.51724703102629</v>
      </c>
      <c r="H23" s="2464">
        <f t="shared" si="17"/>
        <v>114.5014723417394</v>
      </c>
      <c r="I23" s="2464">
        <f t="shared" si="17"/>
        <v>116.01882110875533</v>
      </c>
      <c r="J23" s="2464">
        <f t="shared" si="17"/>
        <v>116.95257419614971</v>
      </c>
      <c r="K23" s="2464">
        <f t="shared" si="17"/>
        <v>116.71913592430111</v>
      </c>
      <c r="L23" s="2464">
        <f t="shared" si="17"/>
        <v>117.06929333207398</v>
      </c>
      <c r="M23" s="2464">
        <f t="shared" si="17"/>
        <v>117.30273160392264</v>
      </c>
      <c r="N23" s="2464">
        <f t="shared" si="17"/>
        <v>113.21756184657211</v>
      </c>
      <c r="O23" s="2464">
        <f t="shared" si="17"/>
        <v>110.29958344846459</v>
      </c>
      <c r="P23" s="2464">
        <f t="shared" si="17"/>
        <v>113.47693770418165</v>
      </c>
      <c r="Q23" s="2464">
        <f t="shared" si="17"/>
        <v>114.11067881488172</v>
      </c>
      <c r="R23" s="2464">
        <f t="shared" si="17"/>
        <v>109.34830076241485</v>
      </c>
      <c r="S23" s="2464">
        <f t="shared" si="17"/>
        <v>108.91027381825452</v>
      </c>
      <c r="T23" s="2464">
        <f t="shared" si="17"/>
        <v>109.81428687322374</v>
      </c>
      <c r="U23" s="2464">
        <f t="shared" si="17"/>
        <v>103.59216514327588</v>
      </c>
      <c r="V23" s="2464">
        <f t="shared" si="17"/>
        <v>104.29076355946367</v>
      </c>
      <c r="W23" s="2464">
        <f t="shared" si="17"/>
        <v>105.9873597130626</v>
      </c>
      <c r="X23" s="2464">
        <f t="shared" si="17"/>
        <v>102.49436763212363</v>
      </c>
      <c r="Y23" s="2464">
        <f t="shared" si="17"/>
        <v>99.400574646149096</v>
      </c>
      <c r="Z23" s="2464">
        <f t="shared" si="17"/>
        <v>99.999373288595777</v>
      </c>
      <c r="AA23" s="2464">
        <f t="shared" si="17"/>
        <v>100.59817193104246</v>
      </c>
      <c r="AB23" s="2464">
        <f t="shared" si="17"/>
        <v>106.0871594868037</v>
      </c>
      <c r="AC23" s="2464">
        <f t="shared" si="17"/>
        <v>105.08916174939257</v>
      </c>
      <c r="AD23" s="2464">
        <f t="shared" si="17"/>
        <v>101.89556898967693</v>
      </c>
      <c r="AE23" s="2464">
        <f t="shared" si="17"/>
        <v>99.799773741113555</v>
      </c>
      <c r="AF23" s="2464">
        <f t="shared" si="17"/>
        <v>100.79777147852469</v>
      </c>
      <c r="AG23" s="2464">
        <f t="shared" si="17"/>
        <v>102.44446774525305</v>
      </c>
      <c r="AH23" s="2464">
        <f t="shared" si="17"/>
        <v>106.12042607805076</v>
      </c>
      <c r="AI23" s="2464">
        <f t="shared" si="17"/>
        <v>105.039261862522</v>
      </c>
      <c r="AJ23" s="2464">
        <f t="shared" si="17"/>
        <v>100.29877260981912</v>
      </c>
      <c r="AK23" s="2069">
        <f>AK138</f>
        <v>103.50833333333334</v>
      </c>
      <c r="AL23" s="2069">
        <f>AL138</f>
        <v>99.2</v>
      </c>
      <c r="AM23" s="2069">
        <f>AM138</f>
        <v>97.1</v>
      </c>
      <c r="AN23" s="1942" t="s">
        <v>1344</v>
      </c>
      <c r="AO23" s="1344"/>
      <c r="AP23" s="327"/>
      <c r="AQ23" s="1344"/>
      <c r="AR23" s="1974"/>
      <c r="AS23" s="1344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</row>
    <row r="24" spans="1:249">
      <c r="A24" s="1344"/>
      <c r="B24" s="2842"/>
      <c r="C24" s="2465" t="s">
        <v>566</v>
      </c>
      <c r="D24" s="2451" t="s">
        <v>577</v>
      </c>
      <c r="E24" s="2433" t="s">
        <v>1299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1942" t="s">
        <v>1345</v>
      </c>
      <c r="AO24" s="1344"/>
      <c r="AP24" s="327"/>
      <c r="AQ24" s="1344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</row>
    <row r="25" spans="1:249">
      <c r="A25" s="1344"/>
      <c r="B25" s="2842"/>
      <c r="C25" s="2458" t="s">
        <v>569</v>
      </c>
      <c r="D25" s="2449" t="s">
        <v>997</v>
      </c>
      <c r="E25" s="2069">
        <f t="shared" ref="E25:AJ25" si="19">E141</f>
        <v>198.47354429294231</v>
      </c>
      <c r="F25" s="2069">
        <f t="shared" si="19"/>
        <v>186.25689620672898</v>
      </c>
      <c r="G25" s="2069">
        <f t="shared" si="19"/>
        <v>172.59931014111615</v>
      </c>
      <c r="H25" s="2069">
        <f t="shared" si="19"/>
        <v>148.88648295838931</v>
      </c>
      <c r="I25" s="2069">
        <f t="shared" si="19"/>
        <v>126.82342534627929</v>
      </c>
      <c r="J25" s="2069">
        <f t="shared" si="19"/>
        <v>124.75599259322782</v>
      </c>
      <c r="K25" s="2069">
        <f t="shared" si="19"/>
        <v>129.85148341893046</v>
      </c>
      <c r="L25" s="2069">
        <f t="shared" si="19"/>
        <v>139.52038609229245</v>
      </c>
      <c r="M25" s="2069">
        <f t="shared" si="19"/>
        <v>140.50189457101382</v>
      </c>
      <c r="N25" s="2069">
        <f t="shared" si="19"/>
        <v>122.87650827227195</v>
      </c>
      <c r="O25" s="2069">
        <f t="shared" si="19"/>
        <v>122.55281930588508</v>
      </c>
      <c r="P25" s="2069">
        <f t="shared" si="19"/>
        <v>124.82908365015388</v>
      </c>
      <c r="Q25" s="2069">
        <f t="shared" si="19"/>
        <v>117.81234218525188</v>
      </c>
      <c r="R25" s="2069">
        <f t="shared" si="19"/>
        <v>109.81409224162846</v>
      </c>
      <c r="S25" s="2069">
        <f t="shared" si="19"/>
        <v>114.19955565719224</v>
      </c>
      <c r="T25" s="2069">
        <f t="shared" si="19"/>
        <v>122.58414404456768</v>
      </c>
      <c r="U25" s="2069">
        <f t="shared" si="19"/>
        <v>127.77360908631815</v>
      </c>
      <c r="V25" s="2069">
        <f t="shared" si="19"/>
        <v>135.09315635848523</v>
      </c>
      <c r="W25" s="2069">
        <f t="shared" si="19"/>
        <v>137.32765438451057</v>
      </c>
      <c r="X25" s="2069">
        <f t="shared" si="19"/>
        <v>130.62416030643456</v>
      </c>
      <c r="Y25" s="2069">
        <f t="shared" si="19"/>
        <v>118.26133010636913</v>
      </c>
      <c r="Z25" s="2069">
        <f t="shared" si="19"/>
        <v>124.49495310420617</v>
      </c>
      <c r="AA25" s="2069">
        <f t="shared" si="19"/>
        <v>121.80102557750273</v>
      </c>
      <c r="AB25" s="2069">
        <f t="shared" si="19"/>
        <v>117.11275635467389</v>
      </c>
      <c r="AC25" s="2069">
        <f t="shared" si="19"/>
        <v>123.84757517143251</v>
      </c>
      <c r="AD25" s="2069">
        <f t="shared" si="19"/>
        <v>127.75272592719639</v>
      </c>
      <c r="AE25" s="2069">
        <f t="shared" si="19"/>
        <v>123.68050989845861</v>
      </c>
      <c r="AF25" s="2069">
        <f t="shared" si="19"/>
        <v>120.11993126820329</v>
      </c>
      <c r="AG25" s="2069">
        <f t="shared" si="19"/>
        <v>120.6733349849292</v>
      </c>
      <c r="AH25" s="2069">
        <f t="shared" si="19"/>
        <v>130.44665345389984</v>
      </c>
      <c r="AI25" s="2069">
        <f t="shared" si="19"/>
        <v>121.96809085047659</v>
      </c>
      <c r="AJ25" s="2069">
        <f t="shared" si="19"/>
        <v>103.74753451676528</v>
      </c>
      <c r="AK25" s="2464">
        <f>AK141</f>
        <v>105.2</v>
      </c>
      <c r="AL25" s="2464">
        <f>AL141</f>
        <v>104.5</v>
      </c>
      <c r="AM25" s="2464">
        <f>AM141</f>
        <v>100.9</v>
      </c>
      <c r="AN25" s="1976"/>
      <c r="AO25" s="1344"/>
      <c r="AP25" s="327"/>
      <c r="AQ25" s="1344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</row>
    <row r="26" spans="1:249">
      <c r="A26" s="1344"/>
      <c r="B26" s="2842"/>
      <c r="C26" s="2465" t="s">
        <v>570</v>
      </c>
      <c r="D26" s="2451" t="s">
        <v>577</v>
      </c>
      <c r="E26" s="2467" t="s">
        <v>1299</v>
      </c>
      <c r="F26" s="1511">
        <f t="shared" ref="F26:AM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976"/>
      <c r="AO26" s="1344"/>
      <c r="AP26" s="327"/>
      <c r="AQ26" s="1344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</row>
    <row r="27" spans="1:249">
      <c r="A27" s="1344"/>
      <c r="B27" s="2842"/>
      <c r="C27" s="2288" t="s">
        <v>571</v>
      </c>
      <c r="D27" s="2449" t="s">
        <v>784</v>
      </c>
      <c r="E27" s="2464">
        <f t="shared" ref="E27:AJ27" si="21">E144</f>
        <v>101.92203524483604</v>
      </c>
      <c r="F27" s="2464">
        <f t="shared" si="21"/>
        <v>102.96054215417209</v>
      </c>
      <c r="G27" s="2464">
        <f t="shared" si="21"/>
        <v>106.051336527196</v>
      </c>
      <c r="H27" s="2464">
        <f t="shared" si="21"/>
        <v>107.22171732978104</v>
      </c>
      <c r="I27" s="2464">
        <f t="shared" si="21"/>
        <v>105.91122051561888</v>
      </c>
      <c r="J27" s="2464">
        <f t="shared" si="21"/>
        <v>103.29022688729464</v>
      </c>
      <c r="K27" s="2464">
        <f t="shared" si="21"/>
        <v>100.43845394578459</v>
      </c>
      <c r="L27" s="2464">
        <f t="shared" si="21"/>
        <v>98.501556138689594</v>
      </c>
      <c r="M27" s="2464">
        <f t="shared" si="21"/>
        <v>98.188355642223186</v>
      </c>
      <c r="N27" s="2464">
        <f t="shared" si="21"/>
        <v>97.191059324527458</v>
      </c>
      <c r="O27" s="2464">
        <f t="shared" si="21"/>
        <v>97.479533466009713</v>
      </c>
      <c r="P27" s="2464">
        <f t="shared" si="21"/>
        <v>94.883266192669609</v>
      </c>
      <c r="Q27" s="2464">
        <f t="shared" si="21"/>
        <v>92.526020350843424</v>
      </c>
      <c r="R27" s="2464">
        <f t="shared" si="21"/>
        <v>91.405092258226745</v>
      </c>
      <c r="S27" s="2464">
        <f t="shared" si="21"/>
        <v>89.056088534728588</v>
      </c>
      <c r="T27" s="2464">
        <f t="shared" si="21"/>
        <v>89.031362179744391</v>
      </c>
      <c r="U27" s="2464">
        <f t="shared" si="21"/>
        <v>89.558857752740479</v>
      </c>
      <c r="V27" s="2464">
        <f t="shared" si="21"/>
        <v>89.872058249206901</v>
      </c>
      <c r="W27" s="2464">
        <f t="shared" si="21"/>
        <v>93.15242134377624</v>
      </c>
      <c r="X27" s="2464">
        <f t="shared" si="21"/>
        <v>96.177278770175647</v>
      </c>
      <c r="Y27" s="2464">
        <f t="shared" si="21"/>
        <v>97.421838637713265</v>
      </c>
      <c r="Z27" s="2464">
        <f t="shared" si="21"/>
        <v>97.627891595914875</v>
      </c>
      <c r="AA27" s="2464">
        <f t="shared" si="21"/>
        <v>98.46858766537737</v>
      </c>
      <c r="AB27" s="2464">
        <f t="shared" si="21"/>
        <v>97.850428790772568</v>
      </c>
      <c r="AC27" s="2464">
        <f t="shared" si="21"/>
        <v>98.27077682550383</v>
      </c>
      <c r="AD27" s="2464">
        <f t="shared" si="21"/>
        <v>98.402650718752852</v>
      </c>
      <c r="AE27" s="2464">
        <f t="shared" si="21"/>
        <v>99.136199249950522</v>
      </c>
      <c r="AF27" s="2464">
        <f t="shared" si="21"/>
        <v>99.284557379855656</v>
      </c>
      <c r="AG27" s="2464">
        <f t="shared" si="21"/>
        <v>98.971356883389234</v>
      </c>
      <c r="AH27" s="2464">
        <f t="shared" si="21"/>
        <v>98.790030280171834</v>
      </c>
      <c r="AI27" s="2464">
        <f t="shared" si="21"/>
        <v>99.515336693041462</v>
      </c>
      <c r="AJ27" s="2464">
        <f t="shared" si="21"/>
        <v>99.696663296258848</v>
      </c>
      <c r="AK27" s="2069">
        <f>AK144</f>
        <v>98.6</v>
      </c>
      <c r="AL27" s="2069">
        <f>AL144</f>
        <v>98.4</v>
      </c>
      <c r="AM27" s="2069">
        <f>AM144</f>
        <v>103.4</v>
      </c>
      <c r="AN27" s="1976"/>
      <c r="AO27" s="1344"/>
      <c r="AP27" s="327"/>
      <c r="AQ27" s="1344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</row>
    <row r="28" spans="1:249">
      <c r="A28" s="1344"/>
      <c r="B28" s="2842"/>
      <c r="C28" s="2288"/>
      <c r="D28" s="2451" t="s">
        <v>577</v>
      </c>
      <c r="E28" s="2468" t="s">
        <v>1299</v>
      </c>
      <c r="F28" s="1226">
        <f t="shared" ref="F28:AM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983" t="s">
        <v>97</v>
      </c>
      <c r="AO28" s="1344"/>
      <c r="AP28" s="327"/>
      <c r="AQ28" s="1344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</row>
    <row r="29" spans="1:249">
      <c r="A29" s="1344"/>
      <c r="B29" s="2842"/>
      <c r="C29" s="2288" t="s">
        <v>572</v>
      </c>
      <c r="D29" s="2451" t="s">
        <v>1346</v>
      </c>
      <c r="E29" s="2469">
        <v>1.65</v>
      </c>
      <c r="F29" s="2470">
        <v>1.84</v>
      </c>
      <c r="G29" s="2470">
        <v>1.62</v>
      </c>
      <c r="H29" s="2470">
        <v>1.1499999999999999</v>
      </c>
      <c r="I29" s="2470">
        <v>0.85</v>
      </c>
      <c r="J29" s="2470">
        <v>0.81</v>
      </c>
      <c r="K29" s="2470">
        <v>1.01</v>
      </c>
      <c r="L29" s="2245">
        <v>1.0900000000000001</v>
      </c>
      <c r="M29" s="2245">
        <v>0.91</v>
      </c>
      <c r="N29" s="2245">
        <v>0.66</v>
      </c>
      <c r="O29" s="2471">
        <v>0.67</v>
      </c>
      <c r="P29" s="2472">
        <v>0.8</v>
      </c>
      <c r="Q29" s="897">
        <v>0.74</v>
      </c>
      <c r="R29" s="897">
        <v>0.75</v>
      </c>
      <c r="S29" s="2473">
        <v>0.9</v>
      </c>
      <c r="T29" s="2473">
        <v>1.17</v>
      </c>
      <c r="U29" s="2473">
        <v>1.3</v>
      </c>
      <c r="V29" s="2473">
        <v>1.4</v>
      </c>
      <c r="W29" s="2473">
        <v>1.34</v>
      </c>
      <c r="X29" s="2474">
        <v>1.01</v>
      </c>
      <c r="Y29" s="2474">
        <v>0.77</v>
      </c>
      <c r="Z29" s="2474">
        <v>0.9</v>
      </c>
      <c r="AA29" s="2474">
        <v>1.01</v>
      </c>
      <c r="AB29" s="2474">
        <v>1.1399999999999999</v>
      </c>
      <c r="AC29" s="2474">
        <v>1.26</v>
      </c>
      <c r="AD29" s="2474">
        <v>1.41</v>
      </c>
      <c r="AE29" s="2474">
        <v>1.56</v>
      </c>
      <c r="AF29" s="2474">
        <v>1.79</v>
      </c>
      <c r="AG29" s="1547">
        <v>1.98</v>
      </c>
      <c r="AH29" s="2474">
        <v>2.1800000000000002</v>
      </c>
      <c r="AI29" s="1984">
        <v>2.1</v>
      </c>
      <c r="AJ29" s="1984">
        <v>1.72</v>
      </c>
      <c r="AK29" s="1985">
        <v>1.74</v>
      </c>
      <c r="AL29" s="1985">
        <v>1.88</v>
      </c>
      <c r="AM29" s="2475">
        <v>1.85</v>
      </c>
      <c r="AN29" s="1978" t="s">
        <v>1347</v>
      </c>
      <c r="AO29" s="1344"/>
      <c r="AP29" s="327" t="s">
        <v>1348</v>
      </c>
      <c r="AQ29" s="1344"/>
      <c r="AR29" s="1344"/>
      <c r="AS29" s="1986"/>
      <c r="AT29" s="1986"/>
      <c r="AU29" s="1344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</row>
    <row r="30" spans="1:249">
      <c r="A30" s="1344"/>
      <c r="B30" s="2842"/>
      <c r="C30" s="2288" t="s">
        <v>573</v>
      </c>
      <c r="D30" s="2451" t="s">
        <v>1346</v>
      </c>
      <c r="E30" s="2476">
        <v>0.99</v>
      </c>
      <c r="F30" s="2245">
        <v>1.1100000000000001</v>
      </c>
      <c r="G30" s="2245">
        <v>1.01</v>
      </c>
      <c r="H30" s="2245">
        <v>0.71</v>
      </c>
      <c r="I30" s="2245">
        <v>0.5</v>
      </c>
      <c r="J30" s="2245">
        <v>0.46</v>
      </c>
      <c r="K30" s="2245">
        <v>0.5</v>
      </c>
      <c r="L30" s="2477">
        <v>0.62</v>
      </c>
      <c r="M30" s="2477">
        <v>0.54</v>
      </c>
      <c r="N30" s="2477">
        <v>0.37</v>
      </c>
      <c r="O30" s="2478">
        <v>0.37</v>
      </c>
      <c r="P30" s="2346">
        <v>0.46</v>
      </c>
      <c r="Q30" s="2348">
        <v>0.43</v>
      </c>
      <c r="R30" s="2348">
        <v>0.44</v>
      </c>
      <c r="S30" s="2348">
        <v>0.55000000000000004</v>
      </c>
      <c r="T30" s="2348">
        <v>0.73</v>
      </c>
      <c r="U30" s="2348">
        <v>0.86</v>
      </c>
      <c r="V30" s="2348">
        <v>0.95</v>
      </c>
      <c r="W30" s="2348">
        <v>0.92</v>
      </c>
      <c r="X30" s="1985">
        <v>0.7</v>
      </c>
      <c r="Y30" s="1985">
        <v>0.44</v>
      </c>
      <c r="Z30" s="1985">
        <v>0.53</v>
      </c>
      <c r="AA30" s="1985">
        <v>0.61</v>
      </c>
      <c r="AB30" s="1985">
        <v>0.69</v>
      </c>
      <c r="AC30" s="1985">
        <v>0.79</v>
      </c>
      <c r="AD30" s="1985">
        <v>0.91</v>
      </c>
      <c r="AE30" s="1985">
        <v>1.01</v>
      </c>
      <c r="AF30" s="1985">
        <v>1.17</v>
      </c>
      <c r="AG30" s="1985">
        <v>1.32</v>
      </c>
      <c r="AH30" s="1985">
        <v>1.45</v>
      </c>
      <c r="AI30" s="1985">
        <v>1.38</v>
      </c>
      <c r="AJ30" s="1985">
        <v>0.97</v>
      </c>
      <c r="AK30" s="1984">
        <v>0.94</v>
      </c>
      <c r="AL30" s="1984">
        <v>1.27</v>
      </c>
      <c r="AM30" s="1984">
        <v>1.02</v>
      </c>
      <c r="AN30" s="1544" t="s">
        <v>1349</v>
      </c>
      <c r="AO30" s="1344"/>
      <c r="AP30" s="327" t="s">
        <v>1350</v>
      </c>
      <c r="AQ30" s="1344"/>
      <c r="AR30" s="1344"/>
      <c r="AS30" s="1986"/>
      <c r="AT30" s="1986"/>
      <c r="AU30" s="1344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</row>
    <row r="31" spans="1:249">
      <c r="A31" s="1344"/>
      <c r="B31" s="2843"/>
      <c r="C31" s="2479" t="s">
        <v>1351</v>
      </c>
      <c r="D31" s="2451" t="s">
        <v>575</v>
      </c>
      <c r="E31" s="2480" t="s">
        <v>579</v>
      </c>
      <c r="F31" s="2480" t="s">
        <v>579</v>
      </c>
      <c r="G31" s="2480" t="s">
        <v>579</v>
      </c>
      <c r="H31" s="2480" t="s">
        <v>579</v>
      </c>
      <c r="I31" s="2480" t="s">
        <v>579</v>
      </c>
      <c r="J31" s="2480" t="s">
        <v>579</v>
      </c>
      <c r="K31" s="2480" t="s">
        <v>579</v>
      </c>
      <c r="L31" s="2480" t="s">
        <v>579</v>
      </c>
      <c r="M31" s="2481">
        <v>3.7</v>
      </c>
      <c r="N31" s="2481">
        <v>4.7</v>
      </c>
      <c r="O31" s="2481">
        <v>5.8</v>
      </c>
      <c r="P31" s="2481">
        <v>5.9</v>
      </c>
      <c r="Q31" s="2481">
        <v>6.3</v>
      </c>
      <c r="R31" s="2481">
        <v>6.8</v>
      </c>
      <c r="S31" s="2481">
        <v>6.4</v>
      </c>
      <c r="T31" s="2481">
        <v>5.5</v>
      </c>
      <c r="U31" s="2481">
        <v>5</v>
      </c>
      <c r="V31" s="2481">
        <v>4.5999999999999996</v>
      </c>
      <c r="W31" s="2481">
        <v>4</v>
      </c>
      <c r="X31" s="2481">
        <v>4.2</v>
      </c>
      <c r="Y31" s="2481">
        <v>5.2</v>
      </c>
      <c r="Z31" s="2481">
        <v>5.3</v>
      </c>
      <c r="AA31" s="2481">
        <v>4.5999999999999996</v>
      </c>
      <c r="AB31" s="2481">
        <v>4.7</v>
      </c>
      <c r="AC31" s="2481">
        <v>4.0999999999999996</v>
      </c>
      <c r="AD31" s="2481">
        <v>3.9</v>
      </c>
      <c r="AE31" s="2481">
        <v>3.7</v>
      </c>
      <c r="AF31" s="2481">
        <v>3.4</v>
      </c>
      <c r="AG31" s="2481">
        <v>2.7</v>
      </c>
      <c r="AH31" s="2481">
        <v>2.6</v>
      </c>
      <c r="AI31" s="2481">
        <v>2.2999999999999998</v>
      </c>
      <c r="AJ31" s="2482">
        <v>2.7</v>
      </c>
      <c r="AK31" s="2482">
        <v>2.8</v>
      </c>
      <c r="AL31" s="2482">
        <v>2.6</v>
      </c>
      <c r="AM31" s="2482">
        <v>2.6</v>
      </c>
      <c r="AN31" s="1989" t="s">
        <v>1352</v>
      </c>
      <c r="AO31" s="1344"/>
      <c r="AP31" s="327" t="s">
        <v>1353</v>
      </c>
      <c r="AQ31" s="1344"/>
      <c r="AR31" s="1344"/>
      <c r="AS31" s="1986"/>
      <c r="AT31" s="1986"/>
      <c r="AU31" s="1344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</row>
    <row r="32" spans="1:249">
      <c r="A32" s="1344"/>
      <c r="B32" s="2483" t="s">
        <v>1042</v>
      </c>
      <c r="C32" s="2293" t="s">
        <v>1043</v>
      </c>
      <c r="D32" s="2455" t="s">
        <v>1044</v>
      </c>
      <c r="E32" s="2484">
        <v>197</v>
      </c>
      <c r="F32" s="2484">
        <v>212</v>
      </c>
      <c r="G32" s="2484">
        <v>403</v>
      </c>
      <c r="H32" s="2484">
        <v>530</v>
      </c>
      <c r="I32" s="2484">
        <v>674</v>
      </c>
      <c r="J32" s="2484">
        <v>638</v>
      </c>
      <c r="K32" s="2484">
        <v>421</v>
      </c>
      <c r="L32" s="2484">
        <v>532</v>
      </c>
      <c r="M32" s="2484">
        <v>652</v>
      </c>
      <c r="N32" s="2484">
        <v>736</v>
      </c>
      <c r="O32" s="2485">
        <v>687</v>
      </c>
      <c r="P32" s="2485">
        <v>763</v>
      </c>
      <c r="Q32" s="2486">
        <v>813</v>
      </c>
      <c r="R32" s="2486">
        <v>731</v>
      </c>
      <c r="S32" s="2486">
        <v>666</v>
      </c>
      <c r="T32" s="2486">
        <v>661</v>
      </c>
      <c r="U32" s="2486">
        <v>643</v>
      </c>
      <c r="V32" s="2486">
        <v>616</v>
      </c>
      <c r="W32" s="2486">
        <v>753</v>
      </c>
      <c r="X32" s="2486">
        <v>742</v>
      </c>
      <c r="Y32" s="2486">
        <v>713</v>
      </c>
      <c r="Z32" s="2486">
        <v>718</v>
      </c>
      <c r="AA32" s="2486">
        <v>635</v>
      </c>
      <c r="AB32" s="2486">
        <v>609</v>
      </c>
      <c r="AC32" s="2486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1978" t="s">
        <v>1045</v>
      </c>
      <c r="AO32" s="1344"/>
      <c r="AP32" s="327" t="s">
        <v>1354</v>
      </c>
      <c r="AQ32" s="1344"/>
      <c r="AR32" s="1344"/>
      <c r="AS32" s="1986"/>
      <c r="AT32" s="1986"/>
      <c r="AU32" s="1344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</row>
    <row r="33" spans="1:249">
      <c r="A33" s="1344"/>
      <c r="B33" s="2487" t="s">
        <v>1046</v>
      </c>
      <c r="C33" s="2450"/>
      <c r="D33" s="2438" t="s">
        <v>577</v>
      </c>
      <c r="E33" s="2433" t="s">
        <v>1299</v>
      </c>
      <c r="F33" s="1226">
        <f>ROUND((F32-E32)/E32*100,1)</f>
        <v>7.6</v>
      </c>
      <c r="G33" s="1226">
        <f>ROUND((G32-F32)/F32*100,1)</f>
        <v>90.1</v>
      </c>
      <c r="H33" s="1226">
        <f t="shared" ref="H33:AM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44" t="s">
        <v>1047</v>
      </c>
      <c r="AO33" s="1344"/>
      <c r="AP33" s="327"/>
      <c r="AQ33" s="1344"/>
      <c r="AR33" s="1344"/>
      <c r="AS33" s="1986"/>
      <c r="AT33" s="1986"/>
      <c r="AU33" s="1344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</row>
    <row r="34" spans="1:249">
      <c r="A34" s="1344"/>
      <c r="B34" s="2854" t="s">
        <v>1355</v>
      </c>
      <c r="C34" s="2458" t="s">
        <v>315</v>
      </c>
      <c r="D34" s="2449" t="s">
        <v>1356</v>
      </c>
      <c r="E34" s="2488">
        <v>3436.029</v>
      </c>
      <c r="F34" s="2488">
        <v>3399.7150000000001</v>
      </c>
      <c r="G34" s="2488">
        <v>3682.88</v>
      </c>
      <c r="H34" s="2488">
        <v>3553.8620000000001</v>
      </c>
      <c r="I34" s="2488">
        <v>3736.902</v>
      </c>
      <c r="J34" s="2488">
        <v>3819.4319999999998</v>
      </c>
      <c r="K34" s="2488">
        <v>4117.933</v>
      </c>
      <c r="L34" s="2488">
        <v>4196.6229999999996</v>
      </c>
      <c r="M34" s="2488">
        <v>4144.8760000000002</v>
      </c>
      <c r="N34" s="2488">
        <v>3991.63</v>
      </c>
      <c r="O34" s="2489">
        <v>3989.893</v>
      </c>
      <c r="P34" s="2489">
        <v>3819.1010000000001</v>
      </c>
      <c r="Q34" s="2490">
        <v>3693.3679999999999</v>
      </c>
      <c r="R34" s="2490">
        <v>3555.4760000000001</v>
      </c>
      <c r="S34" s="2490">
        <v>3587.9090000000001</v>
      </c>
      <c r="T34" s="2490">
        <v>3070.0949999999998</v>
      </c>
      <c r="U34" s="2490">
        <v>3100.5859999999998</v>
      </c>
      <c r="V34" s="2490">
        <v>3155.2730000000001</v>
      </c>
      <c r="W34" s="2490">
        <v>3243.0920000000001</v>
      </c>
      <c r="X34" s="2490">
        <v>3489.0070000000001</v>
      </c>
      <c r="Y34" s="2490">
        <v>3282.3240000000001</v>
      </c>
      <c r="Z34" s="2490">
        <v>3334.6489999999999</v>
      </c>
      <c r="AA34" s="2490">
        <v>3347.8719999999998</v>
      </c>
      <c r="AB34" s="2491">
        <v>3229.453</v>
      </c>
      <c r="AC34" s="2491">
        <v>3153.5189999999998</v>
      </c>
      <c r="AD34" s="2492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998" t="s">
        <v>1357</v>
      </c>
      <c r="AO34" s="1344"/>
      <c r="AP34" s="327" t="s">
        <v>1353</v>
      </c>
      <c r="AQ34" s="1999"/>
      <c r="AR34" s="1999"/>
      <c r="AS34" s="1352"/>
      <c r="AT34" s="1352"/>
      <c r="AU34" s="1344"/>
      <c r="AV34" s="1344"/>
      <c r="AW34" s="1999"/>
      <c r="AX34" s="1999"/>
      <c r="AY34" s="1999"/>
      <c r="AZ34" s="1999"/>
      <c r="BA34" s="1999"/>
      <c r="BB34" s="1999"/>
      <c r="BC34" s="1999"/>
      <c r="BD34" s="1999"/>
      <c r="BE34" s="1344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</row>
    <row r="35" spans="1:249">
      <c r="A35" s="1344"/>
      <c r="B35" s="2842"/>
      <c r="C35" s="2465" t="s">
        <v>565</v>
      </c>
      <c r="D35" s="2451" t="s">
        <v>577</v>
      </c>
      <c r="E35" s="2433" t="s">
        <v>1299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M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2858" t="s">
        <v>1358</v>
      </c>
      <c r="AO35" s="1344"/>
      <c r="AP35" s="327"/>
      <c r="AQ35" s="2000"/>
      <c r="AR35" s="2000"/>
      <c r="AS35" s="1986"/>
      <c r="AT35" s="1986"/>
      <c r="AU35" s="1344"/>
      <c r="AV35" s="1344"/>
      <c r="AW35" s="2000"/>
      <c r="AX35" s="2000"/>
      <c r="AY35" s="2000"/>
      <c r="AZ35" s="2000"/>
      <c r="BA35" s="2000"/>
      <c r="BB35" s="2000"/>
      <c r="BC35" s="2000"/>
      <c r="BD35" s="2000"/>
      <c r="BE35" s="2000"/>
      <c r="BF35" s="1344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</row>
    <row r="36" spans="1:249">
      <c r="A36" s="1344"/>
      <c r="B36" s="2842"/>
      <c r="C36" s="2458" t="s">
        <v>315</v>
      </c>
      <c r="D36" s="2493" t="s">
        <v>1356</v>
      </c>
      <c r="E36" s="1558">
        <f t="shared" ref="E36:AM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2858"/>
      <c r="AO36" s="1344"/>
      <c r="AP36" s="327" t="s">
        <v>97</v>
      </c>
      <c r="AQ36" s="1344"/>
      <c r="AR36" s="1344"/>
      <c r="AS36" s="1986"/>
      <c r="AT36" s="1986"/>
      <c r="AU36" s="1344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</row>
    <row r="37" spans="1:249">
      <c r="A37" s="1344"/>
      <c r="B37" s="2842"/>
      <c r="C37" s="2465" t="s">
        <v>566</v>
      </c>
      <c r="D37" s="2493" t="s">
        <v>577</v>
      </c>
      <c r="E37" s="2439" t="s">
        <v>1299</v>
      </c>
      <c r="F37" s="1511">
        <f t="shared" ref="F37:AM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2002" t="s">
        <v>1359</v>
      </c>
      <c r="AO37" s="1344"/>
      <c r="AP37" s="327"/>
      <c r="AQ37" s="327"/>
      <c r="AR37" s="327"/>
      <c r="AS37" s="1352"/>
      <c r="AT37" s="1986"/>
      <c r="AU37" s="1344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</row>
    <row r="38" spans="1:249" ht="19.5">
      <c r="A38" s="1344"/>
      <c r="B38" s="2842"/>
      <c r="C38" s="2366" t="s">
        <v>1051</v>
      </c>
      <c r="D38" s="2332" t="s">
        <v>1052</v>
      </c>
      <c r="E38" s="2494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100.47732251000001</v>
      </c>
      <c r="AC38" s="1266">
        <v>104.41133866666667</v>
      </c>
      <c r="AD38" s="1266">
        <v>104.01749478916668</v>
      </c>
      <c r="AE38" s="1266">
        <v>105.85909745833334</v>
      </c>
      <c r="AF38" s="1266">
        <v>103.69345018749998</v>
      </c>
      <c r="AG38" s="1266">
        <v>105.61267977499999</v>
      </c>
      <c r="AH38" s="1266">
        <v>105.78615655583333</v>
      </c>
      <c r="AI38" s="1266">
        <v>104.72931605416669</v>
      </c>
      <c r="AJ38" s="1266">
        <v>96.872447171666678</v>
      </c>
      <c r="AK38" s="1511">
        <v>96.892119067499991</v>
      </c>
      <c r="AL38" s="1511">
        <v>99.408968171666672</v>
      </c>
      <c r="AM38" s="1511">
        <v>99.637328400833326</v>
      </c>
      <c r="AN38" s="1267" t="s">
        <v>1053</v>
      </c>
      <c r="AO38" s="1344"/>
      <c r="AP38" s="327" t="s">
        <v>1054</v>
      </c>
      <c r="AQ38" s="327"/>
      <c r="AR38" s="327"/>
      <c r="AS38" s="1352"/>
      <c r="AT38" s="1986"/>
      <c r="AU38" s="1344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</row>
    <row r="39" spans="1:249">
      <c r="A39" s="1344"/>
      <c r="B39" s="2842"/>
      <c r="C39" s="2306"/>
      <c r="D39" s="2310" t="s">
        <v>577</v>
      </c>
      <c r="E39" s="2433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M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2002"/>
      <c r="AO39" s="1344"/>
      <c r="AP39" s="327" t="s">
        <v>1056</v>
      </c>
      <c r="AQ39" s="327"/>
      <c r="AR39" s="327"/>
      <c r="AS39" s="1352"/>
      <c r="AT39" s="1986"/>
      <c r="AU39" s="1344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</row>
    <row r="40" spans="1:249">
      <c r="A40" s="1344"/>
      <c r="B40" s="2842"/>
      <c r="C40" s="2458" t="s">
        <v>1360</v>
      </c>
      <c r="D40" s="2493" t="s">
        <v>1361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942" t="s">
        <v>1362</v>
      </c>
      <c r="AO40" s="1344"/>
      <c r="AP40" s="327" t="s">
        <v>1363</v>
      </c>
      <c r="AQ40" s="1344"/>
      <c r="AR40" s="1344"/>
      <c r="AS40" s="1986"/>
      <c r="AT40" s="1986"/>
      <c r="AU40" s="1344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</row>
    <row r="41" spans="1:249">
      <c r="A41" s="1344"/>
      <c r="B41" s="2842"/>
      <c r="C41" s="2465" t="s">
        <v>1364</v>
      </c>
      <c r="D41" s="2451" t="s">
        <v>577</v>
      </c>
      <c r="E41" s="2433" t="s">
        <v>1299</v>
      </c>
      <c r="F41" s="1226">
        <f>ROUND((F40-E40)/E40*100,1)</f>
        <v>-7.8</v>
      </c>
      <c r="G41" s="1226">
        <f>ROUND((G40-F40)/F40*100,1)</f>
        <v>-21</v>
      </c>
      <c r="H41" s="1226">
        <f t="shared" ref="H41:AM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942" t="s">
        <v>97</v>
      </c>
      <c r="AO41" s="1344"/>
      <c r="AP41" s="327"/>
      <c r="AQ41" s="327"/>
      <c r="AR41" s="327"/>
      <c r="AS41" s="1352"/>
      <c r="AT41" s="1986"/>
      <c r="AU41" s="1344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</row>
    <row r="42" spans="1:249">
      <c r="A42" s="1344"/>
      <c r="B42" s="2842"/>
      <c r="C42" s="2495" t="s">
        <v>1365</v>
      </c>
      <c r="D42" s="2466" t="s">
        <v>1060</v>
      </c>
      <c r="E42" s="2496">
        <v>11.650373999999999</v>
      </c>
      <c r="F42" s="2496">
        <v>11.388766</v>
      </c>
      <c r="G42" s="2496">
        <v>10.668094999999999</v>
      </c>
      <c r="H42" s="2496">
        <v>9.9123920000000005</v>
      </c>
      <c r="I42" s="2496">
        <v>9.4323549999999994</v>
      </c>
      <c r="J42" s="2496">
        <v>9.7252840000000003</v>
      </c>
      <c r="K42" s="2496">
        <v>14.603593</v>
      </c>
      <c r="L42" s="2496">
        <v>15.998427</v>
      </c>
      <c r="M42" s="2496">
        <v>12.058685000000001</v>
      </c>
      <c r="N42" s="2496">
        <v>8.5181389999999997</v>
      </c>
      <c r="O42" s="2497">
        <v>8.3432119999999994</v>
      </c>
      <c r="P42" s="2498">
        <v>8.0287389999999998</v>
      </c>
      <c r="Q42" s="2498">
        <v>7.5240159999999996</v>
      </c>
      <c r="R42" s="2498">
        <v>6.915699</v>
      </c>
      <c r="S42" s="2498">
        <v>7.0691090000000001</v>
      </c>
      <c r="T42" s="2498">
        <v>7.9630739999999998</v>
      </c>
      <c r="U42" s="2498">
        <v>7.7887279999999999</v>
      </c>
      <c r="V42" s="2498">
        <v>7.9700839999999999</v>
      </c>
      <c r="W42" s="2498">
        <v>7.3284419999999999</v>
      </c>
      <c r="X42" s="2498">
        <v>6.1474739999999999</v>
      </c>
      <c r="Y42" s="2498">
        <v>4.6069789999999999</v>
      </c>
      <c r="Z42" s="2498">
        <v>4.8220070000000002</v>
      </c>
      <c r="AA42" s="2498">
        <v>4.986313</v>
      </c>
      <c r="AB42" s="2498">
        <v>5.1886010000000002</v>
      </c>
      <c r="AC42" s="2498">
        <v>5.3262669999999996</v>
      </c>
      <c r="AD42" s="2499">
        <v>5.2052379999999996</v>
      </c>
      <c r="AE42" s="2499">
        <v>5.0775880000000004</v>
      </c>
      <c r="AF42" s="2499">
        <v>5.3832009999999997</v>
      </c>
      <c r="AG42" s="2499">
        <v>5.0714920000000001</v>
      </c>
      <c r="AH42" s="2499">
        <v>4.660018</v>
      </c>
      <c r="AI42" s="2499">
        <v>4.6073849999999998</v>
      </c>
      <c r="AJ42" s="2499">
        <v>4.6758230000000003</v>
      </c>
      <c r="AK42" s="2245">
        <v>4.6008889999999996</v>
      </c>
      <c r="AL42" s="2245">
        <v>4.3054779999999999</v>
      </c>
      <c r="AM42" s="2245">
        <v>4.8613220000000004</v>
      </c>
      <c r="AN42" s="1976" t="s">
        <v>97</v>
      </c>
      <c r="AO42" s="1344"/>
      <c r="AP42" s="327" t="s">
        <v>1366</v>
      </c>
      <c r="AQ42" s="1344"/>
      <c r="AR42" s="1344"/>
      <c r="AS42" s="1986"/>
      <c r="AT42" s="1986"/>
      <c r="AU42" s="1344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</row>
    <row r="43" spans="1:249">
      <c r="A43" s="1344"/>
      <c r="B43" s="2842"/>
      <c r="C43" s="2465" t="s">
        <v>1367</v>
      </c>
      <c r="D43" s="2451" t="s">
        <v>577</v>
      </c>
      <c r="E43" s="2433" t="s">
        <v>1299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M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226">
        <f t="shared" si="29"/>
        <v>12.9</v>
      </c>
      <c r="AN43" s="1983"/>
      <c r="AO43" s="1344"/>
      <c r="AP43" s="327" t="s">
        <v>1368</v>
      </c>
      <c r="AQ43" s="1344"/>
      <c r="AR43" s="1344"/>
      <c r="AS43" s="1986"/>
      <c r="AT43" s="1986"/>
      <c r="AU43" s="1344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</row>
    <row r="44" spans="1:249">
      <c r="A44" s="1344"/>
      <c r="B44" s="2842"/>
      <c r="C44" s="2458" t="s">
        <v>1062</v>
      </c>
      <c r="D44" s="2466" t="s">
        <v>1130</v>
      </c>
      <c r="E44" s="2500">
        <v>220.19499999999999</v>
      </c>
      <c r="F44" s="2501">
        <v>225.49700000000001</v>
      </c>
      <c r="G44" s="2501">
        <v>215.08199999999999</v>
      </c>
      <c r="H44" s="2501">
        <v>200.02600000000001</v>
      </c>
      <c r="I44" s="2501">
        <v>185.00200000000001</v>
      </c>
      <c r="J44" s="2501">
        <v>185.642</v>
      </c>
      <c r="K44" s="2501">
        <v>211.92500000000001</v>
      </c>
      <c r="L44" s="2501">
        <v>222.20699999999999</v>
      </c>
      <c r="M44" s="2501">
        <v>185.31299999999999</v>
      </c>
      <c r="N44" s="2501">
        <v>164.28</v>
      </c>
      <c r="O44" s="2502">
        <v>154.821</v>
      </c>
      <c r="P44" s="2503">
        <v>159.47499999999999</v>
      </c>
      <c r="Q44" s="2504">
        <v>154.72200000000001</v>
      </c>
      <c r="R44" s="2504">
        <v>156.32</v>
      </c>
      <c r="S44" s="2504">
        <v>155.18299999999999</v>
      </c>
      <c r="T44" s="2504">
        <v>162.43199999999999</v>
      </c>
      <c r="U44" s="2504">
        <v>161.63800000000001</v>
      </c>
      <c r="V44" s="2504">
        <v>148.03399999999999</v>
      </c>
      <c r="W44" s="2504">
        <v>136.18199999999999</v>
      </c>
      <c r="X44" s="2504">
        <v>115.887</v>
      </c>
      <c r="Y44" s="2504">
        <v>132.38800000000001</v>
      </c>
      <c r="Z44" s="2504">
        <v>120.53</v>
      </c>
      <c r="AA44" s="2504">
        <v>122.149</v>
      </c>
      <c r="AB44" s="2504">
        <v>126.738</v>
      </c>
      <c r="AC44" s="2504">
        <v>137.559</v>
      </c>
      <c r="AD44" s="2009">
        <v>123.614</v>
      </c>
      <c r="AE44" s="2008">
        <v>124.446</v>
      </c>
      <c r="AF44" s="2008">
        <v>134.61099999999999</v>
      </c>
      <c r="AG44" s="2008">
        <v>133.815</v>
      </c>
      <c r="AH44" s="2008">
        <v>133.36699999999999</v>
      </c>
      <c r="AI44" s="2008">
        <v>127.825</v>
      </c>
      <c r="AJ44" s="2010">
        <v>117.43600000000001</v>
      </c>
      <c r="AK44" s="2010">
        <v>109.913</v>
      </c>
      <c r="AL44" s="2010">
        <v>111.596</v>
      </c>
      <c r="AM44" s="2505">
        <v>123.09</v>
      </c>
      <c r="AN44" s="1276" t="s">
        <v>1064</v>
      </c>
      <c r="AO44" s="1344"/>
      <c r="AP44" s="327" t="s">
        <v>1369</v>
      </c>
      <c r="AQ44" s="1344"/>
      <c r="AR44" s="1344"/>
      <c r="AS44" s="1986"/>
      <c r="AT44" s="1986"/>
      <c r="AU44" s="1344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</row>
    <row r="45" spans="1:249">
      <c r="A45" s="1344"/>
      <c r="B45" s="2842"/>
      <c r="C45" s="2457" t="s">
        <v>38</v>
      </c>
      <c r="D45" s="2451" t="s">
        <v>577</v>
      </c>
      <c r="E45" s="2433" t="s">
        <v>1299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M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544" t="s">
        <v>1066</v>
      </c>
      <c r="AO45" s="1344"/>
      <c r="AP45" s="327"/>
      <c r="AQ45" s="1344"/>
      <c r="AR45" s="1344"/>
      <c r="AS45" s="1986"/>
      <c r="AT45" s="1986"/>
      <c r="AU45" s="1344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</row>
    <row r="46" spans="1:249">
      <c r="A46" s="1344"/>
      <c r="B46" s="2842"/>
      <c r="C46" s="2288" t="s">
        <v>1370</v>
      </c>
      <c r="D46" s="2466" t="s">
        <v>1131</v>
      </c>
      <c r="E46" s="2501">
        <v>395.87400000000002</v>
      </c>
      <c r="F46" s="2500">
        <v>455.41399999999999</v>
      </c>
      <c r="G46" s="2500">
        <v>475.346</v>
      </c>
      <c r="H46" s="2500">
        <v>470.31900000000002</v>
      </c>
      <c r="I46" s="2500">
        <v>468.72899999999998</v>
      </c>
      <c r="J46" s="2500">
        <v>435.20400000000001</v>
      </c>
      <c r="K46" s="2500">
        <v>396.601</v>
      </c>
      <c r="L46" s="2500">
        <v>442.04500000000002</v>
      </c>
      <c r="M46" s="2500">
        <v>433.64699999999999</v>
      </c>
      <c r="N46" s="2500">
        <v>421.24</v>
      </c>
      <c r="O46" s="2506">
        <v>412.17099999999999</v>
      </c>
      <c r="P46" s="2009">
        <v>393.79</v>
      </c>
      <c r="Q46" s="2009">
        <v>381.31400000000002</v>
      </c>
      <c r="R46" s="2009">
        <v>370.43900000000002</v>
      </c>
      <c r="S46" s="2009">
        <v>359.67599999999999</v>
      </c>
      <c r="T46" s="2009">
        <v>345.25900000000001</v>
      </c>
      <c r="U46" s="2009">
        <v>342.32</v>
      </c>
      <c r="V46" s="2009">
        <v>334.988</v>
      </c>
      <c r="W46" s="2009">
        <v>318.255</v>
      </c>
      <c r="X46" s="2009">
        <v>303.42200000000003</v>
      </c>
      <c r="Y46" s="2009">
        <v>289.03699999999998</v>
      </c>
      <c r="Z46" s="2009">
        <v>285.91399999999999</v>
      </c>
      <c r="AA46" s="2009">
        <v>282.64600000000002</v>
      </c>
      <c r="AB46" s="2009">
        <v>275.15084000000002</v>
      </c>
      <c r="AC46" s="2507">
        <v>280.69689</v>
      </c>
      <c r="AD46" s="2009">
        <v>274.06170999999995</v>
      </c>
      <c r="AE46" s="2009">
        <v>275.58100000000002</v>
      </c>
      <c r="AF46" s="2009">
        <v>266.84899999999999</v>
      </c>
      <c r="AG46" s="2009">
        <v>260.08699999999999</v>
      </c>
      <c r="AH46" s="2009">
        <v>237.72800000000001</v>
      </c>
      <c r="AI46" s="2009">
        <v>227.321</v>
      </c>
      <c r="AJ46" s="2009">
        <v>182.78200000000001</v>
      </c>
      <c r="AK46" s="2009">
        <v>189.483</v>
      </c>
      <c r="AL46" s="2009">
        <v>213.12700000000001</v>
      </c>
      <c r="AM46" s="2009">
        <v>230.803</v>
      </c>
      <c r="AN46" s="1976" t="s">
        <v>1371</v>
      </c>
      <c r="AO46" s="1344"/>
      <c r="AP46" s="327" t="s">
        <v>1372</v>
      </c>
      <c r="AQ46" s="1344"/>
      <c r="AR46" s="1344"/>
      <c r="AS46" s="1986"/>
      <c r="AT46" s="1986"/>
      <c r="AU46" s="1344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</row>
    <row r="47" spans="1:249">
      <c r="A47" s="1344"/>
      <c r="B47" s="2843"/>
      <c r="C47" s="2450"/>
      <c r="D47" s="2451" t="s">
        <v>577</v>
      </c>
      <c r="E47" s="2433" t="s">
        <v>1299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M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983" t="s">
        <v>97</v>
      </c>
      <c r="AO47" s="1344"/>
      <c r="AP47" s="327"/>
      <c r="AQ47" s="1344"/>
      <c r="AR47" s="327"/>
      <c r="AS47" s="1352"/>
      <c r="AT47" s="1352"/>
      <c r="AU47" s="1344"/>
      <c r="AV47" s="1344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1344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</row>
    <row r="48" spans="1:249">
      <c r="A48" s="1344"/>
      <c r="B48" s="2854" t="s">
        <v>1373</v>
      </c>
      <c r="C48" s="2495" t="s">
        <v>1374</v>
      </c>
      <c r="D48" s="2432" t="s">
        <v>576</v>
      </c>
      <c r="E48" s="2508">
        <f>F48/1.076</f>
        <v>13.847583643122675</v>
      </c>
      <c r="F48" s="2509">
        <v>14.9</v>
      </c>
      <c r="G48" s="2509">
        <v>14.1</v>
      </c>
      <c r="H48" s="2509">
        <v>13.8</v>
      </c>
      <c r="I48" s="2509">
        <v>14</v>
      </c>
      <c r="J48" s="2509">
        <v>15</v>
      </c>
      <c r="K48" s="2509">
        <v>15.6</v>
      </c>
      <c r="L48" s="2509">
        <v>15.9</v>
      </c>
      <c r="M48" s="2009">
        <v>16</v>
      </c>
      <c r="N48" s="2008">
        <v>16.021999999999998</v>
      </c>
      <c r="O48" s="2008">
        <v>15.9483</v>
      </c>
      <c r="P48" s="2008">
        <v>15.816599999999999</v>
      </c>
      <c r="Q48" s="2008">
        <v>16.8642</v>
      </c>
      <c r="R48" s="2008">
        <v>17.055900000000001</v>
      </c>
      <c r="S48" s="2008">
        <v>17.3521</v>
      </c>
      <c r="T48" s="2008">
        <v>17.359500000000001</v>
      </c>
      <c r="U48" s="2008">
        <v>17.533799999999999</v>
      </c>
      <c r="V48" s="2008">
        <v>17.684000000000001</v>
      </c>
      <c r="W48" s="2008">
        <v>18.138300000000001</v>
      </c>
      <c r="X48" s="2008">
        <v>18.573499999999999</v>
      </c>
      <c r="Y48" s="2008">
        <v>19.035</v>
      </c>
      <c r="Z48" s="2008">
        <v>19.333100000000002</v>
      </c>
      <c r="AA48" s="2008">
        <v>19.726199999999999</v>
      </c>
      <c r="AB48" s="2008">
        <v>20.239999999999998</v>
      </c>
      <c r="AC48" s="2008">
        <v>20.697299999999998</v>
      </c>
      <c r="AD48" s="2008">
        <v>21.4359</v>
      </c>
      <c r="AE48" s="2008">
        <v>21.977</v>
      </c>
      <c r="AF48" s="2008">
        <v>22.608000000000001</v>
      </c>
      <c r="AG48" s="2008">
        <v>23.213200000000001</v>
      </c>
      <c r="AH48" s="2008">
        <v>23.698499999999999</v>
      </c>
      <c r="AI48" s="2008">
        <v>24.256499999999999</v>
      </c>
      <c r="AJ48" s="2008">
        <v>26.042400000000001</v>
      </c>
      <c r="AK48" s="2008">
        <v>26.808499999999999</v>
      </c>
      <c r="AL48" s="2008">
        <v>27.1586</v>
      </c>
      <c r="AM48" s="2008">
        <v>27.728300000000001</v>
      </c>
      <c r="AN48" s="1942" t="s">
        <v>1375</v>
      </c>
      <c r="AO48" s="1344"/>
      <c r="AP48" s="327" t="s">
        <v>1376</v>
      </c>
      <c r="AQ48" s="1344"/>
      <c r="AR48" s="1344"/>
      <c r="AS48" s="1986"/>
      <c r="AT48" s="1986"/>
      <c r="AU48" s="1344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</row>
    <row r="49" spans="1:249">
      <c r="A49" s="1344"/>
      <c r="B49" s="2842"/>
      <c r="C49" s="2465" t="s">
        <v>1377</v>
      </c>
      <c r="D49" s="2438" t="s">
        <v>577</v>
      </c>
      <c r="E49" s="2510" t="s">
        <v>579</v>
      </c>
      <c r="F49" s="1226">
        <f t="shared" ref="F49:AM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976" t="s">
        <v>1378</v>
      </c>
      <c r="AO49" s="1344"/>
      <c r="AP49" s="327" t="s">
        <v>1440</v>
      </c>
      <c r="AQ49" s="1344"/>
      <c r="AR49" s="327"/>
      <c r="AS49" s="1986"/>
      <c r="AT49" s="1986"/>
      <c r="AU49" s="1344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</row>
    <row r="50" spans="1:249">
      <c r="A50" s="1344"/>
      <c r="B50" s="2842"/>
      <c r="C50" s="2495" t="s">
        <v>1374</v>
      </c>
      <c r="D50" s="2432" t="s">
        <v>576</v>
      </c>
      <c r="E50" s="2511">
        <f>F50/1.046</f>
        <v>11.089866156787762</v>
      </c>
      <c r="F50" s="2509">
        <v>11.6</v>
      </c>
      <c r="G50" s="2509">
        <v>11.7</v>
      </c>
      <c r="H50" s="2509">
        <v>11.9</v>
      </c>
      <c r="I50" s="2509">
        <v>11.9</v>
      </c>
      <c r="J50" s="2509">
        <v>11.8</v>
      </c>
      <c r="K50" s="2509">
        <v>12.3</v>
      </c>
      <c r="L50" s="2509">
        <v>12.4</v>
      </c>
      <c r="M50" s="2009">
        <v>12.5</v>
      </c>
      <c r="N50" s="2008">
        <v>12.1225</v>
      </c>
      <c r="O50" s="2008">
        <v>12.022</v>
      </c>
      <c r="P50" s="2008">
        <v>11.614800000000001</v>
      </c>
      <c r="Q50" s="2008">
        <v>11.168200000000001</v>
      </c>
      <c r="R50" s="2008">
        <v>10.7697</v>
      </c>
      <c r="S50" s="2008">
        <v>10.670299999999999</v>
      </c>
      <c r="T50" s="2008">
        <v>10.407500000000001</v>
      </c>
      <c r="U50" s="2008">
        <v>10.449400000000001</v>
      </c>
      <c r="V50" s="2008">
        <v>10.174899999999999</v>
      </c>
      <c r="W50" s="2008">
        <v>10.3597</v>
      </c>
      <c r="X50" s="2008">
        <v>9.9625000000000004</v>
      </c>
      <c r="Y50" s="2008">
        <v>9.8208000000000002</v>
      </c>
      <c r="Z50" s="2008">
        <v>9.8508999999999993</v>
      </c>
      <c r="AA50" s="2008">
        <v>9.6452000000000009</v>
      </c>
      <c r="AB50" s="2008">
        <v>9.7761999999999993</v>
      </c>
      <c r="AC50" s="2008">
        <v>10.0068</v>
      </c>
      <c r="AD50" s="2008">
        <v>10.2723</v>
      </c>
      <c r="AE50" s="2008">
        <v>10.4895</v>
      </c>
      <c r="AF50" s="2008">
        <v>10.574199999999999</v>
      </c>
      <c r="AG50" s="2008">
        <v>10.7271</v>
      </c>
      <c r="AH50" s="2008">
        <v>10.853999999999999</v>
      </c>
      <c r="AI50" s="2008">
        <v>11.031700000000001</v>
      </c>
      <c r="AJ50" s="2010">
        <v>11.038</v>
      </c>
      <c r="AK50" s="2010">
        <v>11.0901</v>
      </c>
      <c r="AL50" s="2008">
        <v>11.856</v>
      </c>
      <c r="AM50" s="2008">
        <v>12.1112</v>
      </c>
      <c r="AN50" s="1942" t="s">
        <v>1379</v>
      </c>
      <c r="AO50" s="1344"/>
      <c r="AP50" s="327" t="s">
        <v>1376</v>
      </c>
      <c r="AQ50" s="1344"/>
      <c r="AR50" s="327"/>
      <c r="AS50" s="1986"/>
      <c r="AT50" s="1986"/>
      <c r="AU50" s="1344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</row>
    <row r="51" spans="1:249">
      <c r="A51" s="1344"/>
      <c r="B51" s="2843"/>
      <c r="C51" s="2512" t="s">
        <v>1380</v>
      </c>
      <c r="D51" s="2438" t="s">
        <v>577</v>
      </c>
      <c r="E51" s="2510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226">
        <f>ROUND((AM50-AL50)/AL50*100,1)</f>
        <v>2.2000000000000002</v>
      </c>
      <c r="AN51" s="1983"/>
      <c r="AO51" s="1344"/>
      <c r="AP51" s="327" t="s">
        <v>1440</v>
      </c>
      <c r="AQ51" s="1344"/>
      <c r="AR51" s="1295"/>
      <c r="AS51" s="1986"/>
      <c r="AT51" s="1986"/>
      <c r="AU51" s="1344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</row>
    <row r="52" spans="1:249">
      <c r="A52" s="1344"/>
      <c r="B52" s="2854" t="s">
        <v>1381</v>
      </c>
      <c r="C52" s="2513" t="s">
        <v>1382</v>
      </c>
      <c r="D52" s="2446" t="s">
        <v>1383</v>
      </c>
      <c r="E52" s="2514">
        <v>52669.180350000002</v>
      </c>
      <c r="F52" s="2514">
        <v>57143.682910000003</v>
      </c>
      <c r="G52" s="2514">
        <v>59009.379330000003</v>
      </c>
      <c r="H52" s="2514">
        <v>58438.118849999999</v>
      </c>
      <c r="I52" s="2514">
        <v>50780.063399999999</v>
      </c>
      <c r="J52" s="2514">
        <v>42999.775309999997</v>
      </c>
      <c r="K52" s="2514">
        <v>38862.63564</v>
      </c>
      <c r="L52" s="2514">
        <v>46680.677519999997</v>
      </c>
      <c r="M52" s="2514">
        <v>51790.042829999999</v>
      </c>
      <c r="N52" s="2514">
        <v>48652.587169999999</v>
      </c>
      <c r="O52" s="2490">
        <v>44119.16145</v>
      </c>
      <c r="P52" s="2490">
        <v>44959.171540000003</v>
      </c>
      <c r="Q52" s="2490">
        <v>43659.213880000003</v>
      </c>
      <c r="R52" s="2490">
        <v>47034.107830000001</v>
      </c>
      <c r="S52" s="2490">
        <v>48224.113720000001</v>
      </c>
      <c r="T52" s="2490">
        <v>55379.258889999997</v>
      </c>
      <c r="U52" s="2490">
        <v>59101.819739999999</v>
      </c>
      <c r="V52" s="2490">
        <v>65510.390809999997</v>
      </c>
      <c r="W52" s="2490">
        <v>70624.614530000006</v>
      </c>
      <c r="X52" s="2490">
        <v>63286.692669999997</v>
      </c>
      <c r="Y52" s="2486">
        <v>50410.591970000001</v>
      </c>
      <c r="Z52" s="2490">
        <v>60328.92353</v>
      </c>
      <c r="AA52" s="2486">
        <v>60505.996659999997</v>
      </c>
      <c r="AB52" s="2492">
        <v>56980.340470000003</v>
      </c>
      <c r="AC52" s="2492">
        <v>59665.229200000002</v>
      </c>
      <c r="AD52" s="2491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7">
        <v>82576.45</v>
      </c>
      <c r="AN52" s="1942" t="s">
        <v>1070</v>
      </c>
      <c r="AO52" s="1344"/>
      <c r="AP52" s="327" t="s">
        <v>1384</v>
      </c>
      <c r="AQ52" s="1344"/>
      <c r="AR52" s="1295"/>
      <c r="AS52" s="1986"/>
      <c r="AT52" s="1986"/>
      <c r="AU52" s="1344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</row>
    <row r="53" spans="1:249">
      <c r="A53" s="1344"/>
      <c r="B53" s="2842"/>
      <c r="C53" s="2513"/>
      <c r="D53" s="2438" t="s">
        <v>577</v>
      </c>
      <c r="E53" s="2468" t="s">
        <v>579</v>
      </c>
      <c r="F53" s="1226">
        <f t="shared" ref="F53:AM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2265">
        <f t="shared" si="34"/>
        <v>0.9</v>
      </c>
      <c r="AN53" s="1976" t="s">
        <v>97</v>
      </c>
      <c r="AO53" s="1344"/>
      <c r="AP53" s="327" t="s">
        <v>1440</v>
      </c>
      <c r="AQ53" s="1344"/>
      <c r="AR53" s="1344"/>
      <c r="AS53" s="1986"/>
      <c r="AT53" s="1986"/>
      <c r="AU53" s="1344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</row>
    <row r="54" spans="1:249">
      <c r="A54" s="1344"/>
      <c r="B54" s="2842"/>
      <c r="C54" s="2513" t="s">
        <v>1385</v>
      </c>
      <c r="D54" s="2446" t="s">
        <v>567</v>
      </c>
      <c r="E54" s="2514">
        <v>30329.43936</v>
      </c>
      <c r="F54" s="2514">
        <v>32091.5789</v>
      </c>
      <c r="G54" s="2514">
        <v>30447.62487</v>
      </c>
      <c r="H54" s="2514">
        <v>29004.310130000002</v>
      </c>
      <c r="I54" s="2514">
        <v>26152.002509999998</v>
      </c>
      <c r="J54" s="2514">
        <v>24334.011009999998</v>
      </c>
      <c r="K54" s="2514">
        <v>21538.026539999999</v>
      </c>
      <c r="L54" s="2514">
        <v>29249.027669999999</v>
      </c>
      <c r="M54" s="2514">
        <v>29310.731479999999</v>
      </c>
      <c r="N54" s="2514">
        <v>25459.79854</v>
      </c>
      <c r="O54" s="2490">
        <v>23473.45853</v>
      </c>
      <c r="P54" s="2486">
        <v>24311.39414</v>
      </c>
      <c r="Q54" s="2486">
        <v>24081.016469999999</v>
      </c>
      <c r="R54" s="2486">
        <v>24259.24711</v>
      </c>
      <c r="S54" s="2486">
        <v>24104.251489999999</v>
      </c>
      <c r="T54" s="2486">
        <v>26551.502339999999</v>
      </c>
      <c r="U54" s="2486">
        <v>30426.402340000001</v>
      </c>
      <c r="V54" s="2486">
        <v>33199.162100000001</v>
      </c>
      <c r="W54" s="2486">
        <v>36911.633889999997</v>
      </c>
      <c r="X54" s="2486">
        <v>37399.35974</v>
      </c>
      <c r="Y54" s="2486">
        <v>27832.166300000001</v>
      </c>
      <c r="Z54" s="2486">
        <v>31378.251950000002</v>
      </c>
      <c r="AA54" s="2486">
        <v>35876.510970000003</v>
      </c>
      <c r="AB54" s="2492">
        <v>34900.28572</v>
      </c>
      <c r="AC54" s="2492">
        <v>40751.000930000002</v>
      </c>
      <c r="AD54" s="2492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942"/>
      <c r="AO54" s="1344"/>
      <c r="AP54" s="327"/>
      <c r="AQ54" s="1344"/>
      <c r="AR54" s="1344"/>
      <c r="AS54" s="1986"/>
      <c r="AT54" s="1986"/>
      <c r="AU54" s="1344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</row>
    <row r="55" spans="1:249" ht="13.5" thickBot="1">
      <c r="A55" s="1344"/>
      <c r="B55" s="2859"/>
      <c r="C55" s="2515"/>
      <c r="D55" s="2516" t="s">
        <v>577</v>
      </c>
      <c r="E55" s="2517" t="s">
        <v>579</v>
      </c>
      <c r="F55" s="1340">
        <f t="shared" ref="F55:AM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2016"/>
      <c r="AO55" s="1344"/>
      <c r="AP55" s="327"/>
      <c r="AQ55" s="1344"/>
      <c r="AR55" s="1344"/>
      <c r="AS55" s="1986"/>
      <c r="AT55" s="1986"/>
      <c r="AU55" s="1344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</row>
    <row r="56" spans="1:249">
      <c r="A56" s="1344"/>
      <c r="B56" s="1347"/>
      <c r="C56" s="2017"/>
      <c r="D56" s="2018"/>
      <c r="E56" s="2018"/>
      <c r="F56" s="2019"/>
      <c r="G56" s="2019"/>
      <c r="H56" s="2019"/>
      <c r="I56" s="2019"/>
      <c r="J56" s="2019"/>
      <c r="K56" s="2019"/>
      <c r="L56" s="2019"/>
      <c r="M56" s="2019"/>
      <c r="N56" s="2019"/>
      <c r="O56" s="2020"/>
      <c r="P56" s="2020"/>
      <c r="Q56" s="2020"/>
      <c r="R56" s="2020"/>
      <c r="S56" s="2020"/>
      <c r="T56" s="2020"/>
      <c r="U56" s="2020"/>
      <c r="V56" s="2020"/>
      <c r="W56" s="2020"/>
      <c r="X56" s="2020"/>
      <c r="Y56" s="2020"/>
      <c r="Z56" s="2020"/>
      <c r="AA56" s="2020"/>
      <c r="AB56" s="2020"/>
      <c r="AC56" s="2020"/>
      <c r="AD56" s="2020"/>
      <c r="AG56" s="1519"/>
      <c r="AH56" s="1625"/>
      <c r="AI56" s="1344"/>
      <c r="AJ56" s="1344"/>
      <c r="AK56" s="1344"/>
      <c r="AL56" s="1344"/>
      <c r="AM56" s="1344"/>
      <c r="AN56" s="1519"/>
      <c r="AO56" s="1344"/>
      <c r="AP56" s="327"/>
      <c r="AQ56" s="1344"/>
      <c r="AR56" s="1344"/>
      <c r="AS56" s="1986"/>
      <c r="AT56" s="1986"/>
      <c r="AU56" s="1344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</row>
    <row r="57" spans="1:249">
      <c r="A57" s="1344"/>
      <c r="B57" s="1347"/>
      <c r="C57" s="2017"/>
      <c r="D57" s="2018"/>
      <c r="E57" s="1625"/>
      <c r="Y57" s="2021"/>
      <c r="Z57" s="2021"/>
      <c r="AA57" s="2021"/>
      <c r="AB57" s="2021"/>
      <c r="AE57" s="1625"/>
      <c r="AF57" s="1625"/>
      <c r="AG57" s="2022"/>
      <c r="AH57" s="2022"/>
      <c r="AI57" s="2022"/>
      <c r="AJ57" s="2022"/>
      <c r="AK57" s="2022"/>
      <c r="AL57" s="2022"/>
      <c r="AM57" s="2022"/>
      <c r="AN57" s="1519"/>
      <c r="AO57" s="1344"/>
      <c r="AP57" s="327"/>
      <c r="AQ57" s="1344"/>
      <c r="AR57" s="1344"/>
      <c r="AS57" s="1986"/>
      <c r="AT57" s="1986"/>
      <c r="AU57" s="1344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</row>
    <row r="58" spans="1:249" ht="14.5" thickBot="1">
      <c r="A58" s="1344"/>
      <c r="B58" s="2271" t="s">
        <v>1386</v>
      </c>
      <c r="C58" s="2017"/>
      <c r="D58" s="2018"/>
      <c r="E58" s="2018"/>
      <c r="F58" s="2019"/>
      <c r="G58" s="2019"/>
      <c r="H58" s="2019"/>
      <c r="I58" s="2019"/>
      <c r="J58" s="2019"/>
      <c r="K58" s="2019"/>
      <c r="L58" s="2019"/>
      <c r="M58" s="2019"/>
      <c r="N58" s="2019"/>
      <c r="O58" s="2020"/>
      <c r="P58" s="2020"/>
      <c r="Q58" s="2020"/>
      <c r="R58" s="2020"/>
      <c r="S58" s="2020"/>
      <c r="T58" s="2020"/>
      <c r="U58" s="2020"/>
      <c r="V58" s="2020"/>
      <c r="W58" s="2020"/>
      <c r="X58" s="2020"/>
      <c r="Y58" s="2020"/>
      <c r="Z58" s="2020"/>
      <c r="AA58" s="2020"/>
      <c r="AB58" s="2020" t="s">
        <v>521</v>
      </c>
      <c r="AC58" s="2020"/>
      <c r="AD58" s="2020"/>
      <c r="AG58" s="1519"/>
      <c r="AH58" s="1625"/>
      <c r="AI58" s="1344"/>
      <c r="AJ58" s="1344"/>
      <c r="AK58" s="1344"/>
      <c r="AL58" s="1344"/>
      <c r="AM58" s="1344"/>
      <c r="AN58" s="1211" t="s">
        <v>1260</v>
      </c>
      <c r="AO58" s="1344"/>
      <c r="AP58" s="327" t="s">
        <v>271</v>
      </c>
      <c r="AQ58" s="1344"/>
      <c r="AR58" s="1344"/>
      <c r="AS58" s="1986"/>
      <c r="AT58" s="1986"/>
      <c r="AU58" s="1344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</row>
    <row r="59" spans="1:249" s="2033" customFormat="1" ht="12">
      <c r="A59" s="1560"/>
      <c r="B59" s="2023"/>
      <c r="C59" s="2024"/>
      <c r="D59" s="1913" t="s">
        <v>960</v>
      </c>
      <c r="E59" s="1914"/>
      <c r="F59" s="2025"/>
      <c r="G59" s="2025"/>
      <c r="H59" s="2025"/>
      <c r="I59" s="2025"/>
      <c r="J59" s="2025"/>
      <c r="K59" s="2025"/>
      <c r="L59" s="2025"/>
      <c r="M59" s="2025"/>
      <c r="N59" s="2025"/>
      <c r="O59" s="2026" t="s">
        <v>521</v>
      </c>
      <c r="P59" s="2026"/>
      <c r="Q59" s="2027" t="s">
        <v>1112</v>
      </c>
      <c r="R59" s="2027"/>
      <c r="S59" s="2027"/>
      <c r="T59" s="2027"/>
      <c r="U59" s="2027"/>
      <c r="V59" s="2027"/>
      <c r="W59" s="2027"/>
      <c r="X59" s="2027"/>
      <c r="Y59" s="2027"/>
      <c r="Z59" s="2027"/>
      <c r="AA59" s="2027"/>
      <c r="AB59" s="2027"/>
      <c r="AC59" s="2027"/>
      <c r="AD59" s="2028"/>
      <c r="AE59" s="2029"/>
      <c r="AF59" s="2029"/>
      <c r="AG59" s="2030"/>
      <c r="AH59" s="1915"/>
      <c r="AI59" s="1912"/>
      <c r="AJ59" s="1912"/>
      <c r="AK59" s="1912"/>
      <c r="AL59" s="1912"/>
      <c r="AM59" s="1912"/>
      <c r="AN59" s="2031" t="s">
        <v>963</v>
      </c>
      <c r="AO59" s="1560"/>
      <c r="AP59" s="1560"/>
      <c r="AQ59" s="1560"/>
      <c r="AR59" s="1560"/>
      <c r="AS59" s="2032"/>
      <c r="AT59" s="2032"/>
      <c r="AU59" s="1344"/>
      <c r="AV59" s="1344"/>
      <c r="AW59" s="1560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</row>
    <row r="60" spans="1:249" ht="12">
      <c r="A60" s="1560"/>
      <c r="B60" s="2034"/>
      <c r="C60" s="1212"/>
      <c r="D60" s="2035"/>
      <c r="E60" s="2036">
        <v>1989</v>
      </c>
      <c r="F60" s="1916">
        <v>1990</v>
      </c>
      <c r="G60" s="1917">
        <v>1991</v>
      </c>
      <c r="H60" s="1917">
        <v>1992</v>
      </c>
      <c r="I60" s="1917">
        <v>1993</v>
      </c>
      <c r="J60" s="1918">
        <v>1994</v>
      </c>
      <c r="K60" s="1917">
        <v>1995</v>
      </c>
      <c r="L60" s="1917">
        <v>1996</v>
      </c>
      <c r="M60" s="1917">
        <v>1997</v>
      </c>
      <c r="N60" s="1917">
        <v>1998</v>
      </c>
      <c r="O60" s="1919">
        <v>1999</v>
      </c>
      <c r="P60" s="1919">
        <v>2000</v>
      </c>
      <c r="Q60" s="1919">
        <v>2001</v>
      </c>
      <c r="R60" s="1919">
        <v>2002</v>
      </c>
      <c r="S60" s="1919">
        <v>2003</v>
      </c>
      <c r="T60" s="1919">
        <v>2004</v>
      </c>
      <c r="U60" s="1919">
        <v>2005</v>
      </c>
      <c r="V60" s="1919">
        <v>2006</v>
      </c>
      <c r="W60" s="1919">
        <v>2007</v>
      </c>
      <c r="X60" s="1919">
        <v>2008</v>
      </c>
      <c r="Y60" s="1919">
        <v>2009</v>
      </c>
      <c r="Z60" s="1919">
        <v>2010</v>
      </c>
      <c r="AA60" s="1919">
        <v>2011</v>
      </c>
      <c r="AB60" s="1919">
        <v>2012</v>
      </c>
      <c r="AC60" s="1919">
        <v>2013</v>
      </c>
      <c r="AD60" s="1920">
        <v>2014</v>
      </c>
      <c r="AE60" s="1919">
        <v>2015</v>
      </c>
      <c r="AF60" s="1921">
        <v>2016</v>
      </c>
      <c r="AG60" s="1919">
        <v>2017</v>
      </c>
      <c r="AH60" s="1921">
        <v>2018</v>
      </c>
      <c r="AI60" s="1919">
        <v>2019</v>
      </c>
      <c r="AJ60" s="2037">
        <v>2020</v>
      </c>
      <c r="AK60" s="1923">
        <v>2021</v>
      </c>
      <c r="AL60" s="1923">
        <v>2022</v>
      </c>
      <c r="AM60" s="1924">
        <v>2023</v>
      </c>
      <c r="AN60" s="2038"/>
      <c r="AO60" s="1212"/>
      <c r="AP60" s="1212"/>
      <c r="AQ60" s="1560"/>
      <c r="AR60" s="1560"/>
      <c r="AS60" s="2032"/>
      <c r="AT60" s="2032"/>
      <c r="AU60" s="1344"/>
      <c r="AV60" s="1344"/>
      <c r="AW60" s="1560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</row>
    <row r="61" spans="1:249" ht="12.5" thickBot="1">
      <c r="B61" s="1925"/>
      <c r="C61" s="2039"/>
      <c r="D61" s="2040"/>
      <c r="E61" s="2041" t="s">
        <v>1263</v>
      </c>
      <c r="F61" s="1926" t="s">
        <v>1264</v>
      </c>
      <c r="G61" s="1926" t="s">
        <v>1265</v>
      </c>
      <c r="H61" s="1926" t="s">
        <v>1266</v>
      </c>
      <c r="I61" s="1926" t="s">
        <v>1267</v>
      </c>
      <c r="J61" s="1927" t="s">
        <v>1268</v>
      </c>
      <c r="K61" s="1926" t="s">
        <v>1269</v>
      </c>
      <c r="L61" s="1926" t="s">
        <v>1270</v>
      </c>
      <c r="M61" s="1926" t="s">
        <v>1271</v>
      </c>
      <c r="N61" s="1926" t="s">
        <v>1272</v>
      </c>
      <c r="O61" s="1928" t="s">
        <v>1273</v>
      </c>
      <c r="P61" s="1929" t="s">
        <v>1274</v>
      </c>
      <c r="Q61" s="1930" t="s">
        <v>1275</v>
      </c>
      <c r="R61" s="1930" t="s">
        <v>1276</v>
      </c>
      <c r="S61" s="1931" t="s">
        <v>1277</v>
      </c>
      <c r="T61" s="1930" t="s">
        <v>1278</v>
      </c>
      <c r="U61" s="1930" t="s">
        <v>1279</v>
      </c>
      <c r="V61" s="1931" t="s">
        <v>1280</v>
      </c>
      <c r="W61" s="1930" t="s">
        <v>1281</v>
      </c>
      <c r="X61" s="1930" t="s">
        <v>1282</v>
      </c>
      <c r="Y61" s="1930" t="s">
        <v>1283</v>
      </c>
      <c r="Z61" s="1926" t="s">
        <v>1284</v>
      </c>
      <c r="AA61" s="1930" t="s">
        <v>1285</v>
      </c>
      <c r="AB61" s="1930" t="s">
        <v>1286</v>
      </c>
      <c r="AC61" s="1930" t="s">
        <v>1287</v>
      </c>
      <c r="AD61" s="1932" t="s">
        <v>1288</v>
      </c>
      <c r="AE61" s="1930" t="s">
        <v>1289</v>
      </c>
      <c r="AF61" s="1931" t="s">
        <v>1290</v>
      </c>
      <c r="AG61" s="1930" t="s">
        <v>1291</v>
      </c>
      <c r="AH61" s="1931" t="s">
        <v>1292</v>
      </c>
      <c r="AI61" s="1933" t="s">
        <v>1293</v>
      </c>
      <c r="AJ61" s="2042" t="s">
        <v>1294</v>
      </c>
      <c r="AK61" s="1935" t="s">
        <v>1295</v>
      </c>
      <c r="AL61" s="2244" t="s">
        <v>1296</v>
      </c>
      <c r="AM61" s="1936" t="s">
        <v>1436</v>
      </c>
      <c r="AN61" s="2043"/>
      <c r="AO61" s="1344"/>
      <c r="AP61" s="1344"/>
      <c r="AS61" s="2044"/>
      <c r="AT61" s="2044"/>
      <c r="AU61" s="1344"/>
      <c r="AV61" s="1344"/>
    </row>
    <row r="62" spans="1:249" ht="12">
      <c r="B62" s="2849" t="s">
        <v>980</v>
      </c>
      <c r="C62" s="1937" t="s">
        <v>1113</v>
      </c>
      <c r="D62" s="1938" t="s">
        <v>982</v>
      </c>
      <c r="E62" s="1939">
        <f t="shared" ref="E62:AM62" si="36">E148/1000</f>
        <v>434.82640000000004</v>
      </c>
      <c r="F62" s="1939">
        <f t="shared" si="36"/>
        <v>470.87369999999999</v>
      </c>
      <c r="G62" s="1939">
        <f t="shared" si="36"/>
        <v>496.05849999999998</v>
      </c>
      <c r="H62" s="1939">
        <f t="shared" si="36"/>
        <v>505.82049999999998</v>
      </c>
      <c r="I62" s="1939">
        <f t="shared" si="36"/>
        <v>504.50959999999998</v>
      </c>
      <c r="J62" s="1939">
        <f t="shared" si="36"/>
        <v>511.9588</v>
      </c>
      <c r="K62" s="1939">
        <f t="shared" si="36"/>
        <v>525.29949999999997</v>
      </c>
      <c r="L62" s="1939">
        <f t="shared" si="36"/>
        <v>538.65959999999995</v>
      </c>
      <c r="M62" s="1939">
        <f t="shared" si="36"/>
        <v>542.50800000000004</v>
      </c>
      <c r="N62" s="1939">
        <f t="shared" si="36"/>
        <v>534.56409999999994</v>
      </c>
      <c r="O62" s="1939">
        <f t="shared" si="36"/>
        <v>530.29859999999996</v>
      </c>
      <c r="P62" s="1939">
        <f t="shared" si="36"/>
        <v>537.61419999999998</v>
      </c>
      <c r="Q62" s="1939">
        <f t="shared" si="36"/>
        <v>527.41049999999996</v>
      </c>
      <c r="R62" s="1939">
        <f t="shared" si="36"/>
        <v>523.46590000000003</v>
      </c>
      <c r="S62" s="1939">
        <f t="shared" si="36"/>
        <v>526.21990000000005</v>
      </c>
      <c r="T62" s="1939">
        <f t="shared" si="36"/>
        <v>529.63790000000006</v>
      </c>
      <c r="U62" s="1939">
        <f t="shared" si="36"/>
        <v>534.10619999999994</v>
      </c>
      <c r="V62" s="1939">
        <f t="shared" si="36"/>
        <v>537.25790000000006</v>
      </c>
      <c r="W62" s="1939">
        <f t="shared" si="36"/>
        <v>538.4855</v>
      </c>
      <c r="X62" s="1939">
        <f t="shared" si="36"/>
        <v>516.17489999999998</v>
      </c>
      <c r="Y62" s="1939">
        <f t="shared" si="36"/>
        <v>497.36420000000004</v>
      </c>
      <c r="Z62" s="1939">
        <f t="shared" si="36"/>
        <v>504.87369999999999</v>
      </c>
      <c r="AA62" s="1939">
        <f t="shared" si="36"/>
        <v>500.0462</v>
      </c>
      <c r="AB62" s="1939">
        <f t="shared" si="36"/>
        <v>499.42059999999998</v>
      </c>
      <c r="AC62" s="1939">
        <f t="shared" si="36"/>
        <v>512.67750000000001</v>
      </c>
      <c r="AD62" s="1939">
        <f t="shared" si="36"/>
        <v>523.42279999999994</v>
      </c>
      <c r="AE62" s="1939">
        <f t="shared" si="36"/>
        <v>540.74080000000004</v>
      </c>
      <c r="AF62" s="1939">
        <f t="shared" si="36"/>
        <v>544.82990000000007</v>
      </c>
      <c r="AG62" s="1939">
        <f t="shared" si="36"/>
        <v>555.71249999999998</v>
      </c>
      <c r="AH62" s="1939">
        <f t="shared" si="36"/>
        <v>556.57050000000004</v>
      </c>
      <c r="AI62" s="1939">
        <f t="shared" si="36"/>
        <v>556.80070000000001</v>
      </c>
      <c r="AJ62" s="1939">
        <f t="shared" si="36"/>
        <v>538.78780000000006</v>
      </c>
      <c r="AK62" s="1939">
        <f t="shared" si="36"/>
        <v>554.572</v>
      </c>
      <c r="AL62" s="1939">
        <f t="shared" si="36"/>
        <v>567.23509999999999</v>
      </c>
      <c r="AM62" s="1939">
        <f t="shared" si="36"/>
        <v>595.16930000000002</v>
      </c>
      <c r="AN62" s="1940" t="s">
        <v>1114</v>
      </c>
      <c r="AP62" s="1625" t="s">
        <v>1387</v>
      </c>
    </row>
    <row r="63" spans="1:249" ht="12">
      <c r="B63" s="2849"/>
      <c r="C63" s="1937" t="s">
        <v>521</v>
      </c>
      <c r="D63" s="1946" t="s">
        <v>984</v>
      </c>
      <c r="E63" s="1963" t="s">
        <v>1299</v>
      </c>
      <c r="F63" s="1941">
        <f>ROUND((F62-E62)/E62*100,1)</f>
        <v>8.3000000000000007</v>
      </c>
      <c r="G63" s="1941">
        <f>ROUND((G62-F62)/F62*100,1)</f>
        <v>5.3</v>
      </c>
      <c r="H63" s="1941">
        <f t="shared" ref="H63:AM63" si="37">ROUND((H62-G62)/G62*100,1)</f>
        <v>2</v>
      </c>
      <c r="I63" s="1941">
        <f t="shared" si="37"/>
        <v>-0.3</v>
      </c>
      <c r="J63" s="1941">
        <f t="shared" si="37"/>
        <v>1.5</v>
      </c>
      <c r="K63" s="1941">
        <f t="shared" si="37"/>
        <v>2.6</v>
      </c>
      <c r="L63" s="1941">
        <f t="shared" si="37"/>
        <v>2.5</v>
      </c>
      <c r="M63" s="1941">
        <f t="shared" si="37"/>
        <v>0.7</v>
      </c>
      <c r="N63" s="1941">
        <f t="shared" si="37"/>
        <v>-1.5</v>
      </c>
      <c r="O63" s="1941">
        <f t="shared" si="37"/>
        <v>-0.8</v>
      </c>
      <c r="P63" s="1941">
        <f t="shared" si="37"/>
        <v>1.4</v>
      </c>
      <c r="Q63" s="1941">
        <f t="shared" si="37"/>
        <v>-1.9</v>
      </c>
      <c r="R63" s="1941">
        <f t="shared" si="37"/>
        <v>-0.7</v>
      </c>
      <c r="S63" s="1941">
        <f t="shared" si="37"/>
        <v>0.5</v>
      </c>
      <c r="T63" s="1941">
        <f t="shared" si="37"/>
        <v>0.6</v>
      </c>
      <c r="U63" s="1941">
        <f t="shared" si="37"/>
        <v>0.8</v>
      </c>
      <c r="V63" s="1941">
        <f t="shared" si="37"/>
        <v>0.6</v>
      </c>
      <c r="W63" s="1941">
        <f t="shared" si="37"/>
        <v>0.2</v>
      </c>
      <c r="X63" s="1941">
        <f t="shared" si="37"/>
        <v>-4.0999999999999996</v>
      </c>
      <c r="Y63" s="1941">
        <f t="shared" si="37"/>
        <v>-3.6</v>
      </c>
      <c r="Z63" s="1941">
        <f t="shared" si="37"/>
        <v>1.5</v>
      </c>
      <c r="AA63" s="1941">
        <f t="shared" si="37"/>
        <v>-1</v>
      </c>
      <c r="AB63" s="1941">
        <f t="shared" si="37"/>
        <v>-0.1</v>
      </c>
      <c r="AC63" s="1941">
        <f t="shared" si="37"/>
        <v>2.7</v>
      </c>
      <c r="AD63" s="1941">
        <f t="shared" si="37"/>
        <v>2.1</v>
      </c>
      <c r="AE63" s="1941">
        <f t="shared" si="37"/>
        <v>3.3</v>
      </c>
      <c r="AF63" s="1941">
        <f t="shared" si="37"/>
        <v>0.8</v>
      </c>
      <c r="AG63" s="1941">
        <f t="shared" si="37"/>
        <v>2</v>
      </c>
      <c r="AH63" s="1941">
        <f t="shared" si="37"/>
        <v>0.2</v>
      </c>
      <c r="AI63" s="1941">
        <f t="shared" si="37"/>
        <v>0</v>
      </c>
      <c r="AJ63" s="1941">
        <f t="shared" si="37"/>
        <v>-3.2</v>
      </c>
      <c r="AK63" s="1941">
        <f t="shared" si="37"/>
        <v>2.9</v>
      </c>
      <c r="AL63" s="1941">
        <f t="shared" si="37"/>
        <v>2.2999999999999998</v>
      </c>
      <c r="AM63" s="1941">
        <f t="shared" si="37"/>
        <v>4.9000000000000004</v>
      </c>
      <c r="AN63" s="1942" t="s">
        <v>1388</v>
      </c>
    </row>
    <row r="64" spans="1:249" ht="12">
      <c r="B64" s="2849"/>
      <c r="C64" s="1937" t="s">
        <v>1113</v>
      </c>
      <c r="D64" s="1938" t="s">
        <v>986</v>
      </c>
      <c r="E64" s="2045">
        <f t="shared" ref="E64:AM64" si="38">E150/1000</f>
        <v>407.92290000000003</v>
      </c>
      <c r="F64" s="1939">
        <f t="shared" si="38"/>
        <v>430.86190000000005</v>
      </c>
      <c r="G64" s="1939">
        <f t="shared" si="38"/>
        <v>441.67790000000002</v>
      </c>
      <c r="H64" s="1939">
        <f t="shared" si="38"/>
        <v>444.29720000000003</v>
      </c>
      <c r="I64" s="1939">
        <f t="shared" si="38"/>
        <v>440.84159999999997</v>
      </c>
      <c r="J64" s="1939">
        <f t="shared" si="38"/>
        <v>447.93690000000004</v>
      </c>
      <c r="K64" s="1939">
        <f t="shared" si="38"/>
        <v>462.1773</v>
      </c>
      <c r="L64" s="1939">
        <f t="shared" si="38"/>
        <v>475.80609999999996</v>
      </c>
      <c r="M64" s="1939">
        <f t="shared" si="38"/>
        <v>475.21729999999997</v>
      </c>
      <c r="N64" s="1939">
        <f t="shared" si="38"/>
        <v>470.50740000000002</v>
      </c>
      <c r="O64" s="1939">
        <f t="shared" si="38"/>
        <v>473.32009999999997</v>
      </c>
      <c r="P64" s="1939">
        <f t="shared" si="38"/>
        <v>485.62299999999999</v>
      </c>
      <c r="Q64" s="1939">
        <f t="shared" si="38"/>
        <v>482.11349999999999</v>
      </c>
      <c r="R64" s="1939">
        <f t="shared" si="38"/>
        <v>486.5455</v>
      </c>
      <c r="S64" s="1939">
        <f t="shared" si="38"/>
        <v>495.9228</v>
      </c>
      <c r="T64" s="1939">
        <f t="shared" si="38"/>
        <v>504.26940000000002</v>
      </c>
      <c r="U64" s="1939">
        <f t="shared" si="38"/>
        <v>515.13409999999999</v>
      </c>
      <c r="V64" s="1939">
        <f t="shared" si="38"/>
        <v>521.78459999999995</v>
      </c>
      <c r="W64" s="1939">
        <f t="shared" si="38"/>
        <v>527.27159999999992</v>
      </c>
      <c r="X64" s="1939">
        <f t="shared" si="38"/>
        <v>508.262</v>
      </c>
      <c r="Y64" s="1939">
        <f t="shared" si="38"/>
        <v>495.87559999999996</v>
      </c>
      <c r="Z64" s="1939">
        <f t="shared" si="38"/>
        <v>512.06470000000002</v>
      </c>
      <c r="AA64" s="1939">
        <f t="shared" si="38"/>
        <v>514.68669999999997</v>
      </c>
      <c r="AB64" s="1939">
        <f t="shared" si="38"/>
        <v>517.91930000000002</v>
      </c>
      <c r="AC64" s="1939">
        <f t="shared" si="38"/>
        <v>532.07230000000004</v>
      </c>
      <c r="AD64" s="1939">
        <f t="shared" si="38"/>
        <v>530.19530000000009</v>
      </c>
      <c r="AE64" s="1939">
        <f t="shared" si="38"/>
        <v>539.4135</v>
      </c>
      <c r="AF64" s="1939">
        <f t="shared" si="38"/>
        <v>543.47910000000002</v>
      </c>
      <c r="AG64" s="1939">
        <f t="shared" si="38"/>
        <v>553.17349999999999</v>
      </c>
      <c r="AH64" s="1939">
        <f t="shared" si="38"/>
        <v>554.53200000000004</v>
      </c>
      <c r="AI64" s="1939">
        <f t="shared" si="38"/>
        <v>550.11719999999991</v>
      </c>
      <c r="AJ64" s="1939">
        <f t="shared" si="38"/>
        <v>528.62950000000001</v>
      </c>
      <c r="AK64" s="1939">
        <f t="shared" si="38"/>
        <v>544.69080000000008</v>
      </c>
      <c r="AL64" s="1939">
        <f t="shared" si="38"/>
        <v>552.12149999999997</v>
      </c>
      <c r="AM64" s="1939">
        <f t="shared" si="38"/>
        <v>555.89449999999999</v>
      </c>
      <c r="AN64" s="1942"/>
    </row>
    <row r="65" spans="2:42" ht="12">
      <c r="B65" s="2849"/>
      <c r="C65" s="1945" t="s">
        <v>1389</v>
      </c>
      <c r="D65" s="1946" t="s">
        <v>984</v>
      </c>
      <c r="E65" s="1963" t="s">
        <v>1299</v>
      </c>
      <c r="F65" s="1941">
        <f>ROUND((F64-E64)/E64*100,1)</f>
        <v>5.6</v>
      </c>
      <c r="G65" s="1941">
        <f>ROUND((G64-F64)/F64*100,1)</f>
        <v>2.5</v>
      </c>
      <c r="H65" s="1941">
        <f t="shared" ref="H65:AM65" si="39">ROUND((H64-G64)/G64*100,1)</f>
        <v>0.6</v>
      </c>
      <c r="I65" s="1941">
        <f t="shared" si="39"/>
        <v>-0.8</v>
      </c>
      <c r="J65" s="1941">
        <f t="shared" si="39"/>
        <v>1.6</v>
      </c>
      <c r="K65" s="1941">
        <f t="shared" si="39"/>
        <v>3.2</v>
      </c>
      <c r="L65" s="1941">
        <f t="shared" si="39"/>
        <v>2.9</v>
      </c>
      <c r="M65" s="1941">
        <f t="shared" si="39"/>
        <v>-0.1</v>
      </c>
      <c r="N65" s="1941">
        <f t="shared" si="39"/>
        <v>-1</v>
      </c>
      <c r="O65" s="1941">
        <f t="shared" si="39"/>
        <v>0.6</v>
      </c>
      <c r="P65" s="1941">
        <f t="shared" si="39"/>
        <v>2.6</v>
      </c>
      <c r="Q65" s="1941">
        <f t="shared" si="39"/>
        <v>-0.7</v>
      </c>
      <c r="R65" s="1941">
        <f t="shared" si="39"/>
        <v>0.9</v>
      </c>
      <c r="S65" s="1941">
        <f t="shared" si="39"/>
        <v>1.9</v>
      </c>
      <c r="T65" s="1941">
        <f t="shared" si="39"/>
        <v>1.7</v>
      </c>
      <c r="U65" s="1941">
        <f t="shared" si="39"/>
        <v>2.2000000000000002</v>
      </c>
      <c r="V65" s="1941">
        <f t="shared" si="39"/>
        <v>1.3</v>
      </c>
      <c r="W65" s="1941">
        <f t="shared" si="39"/>
        <v>1.1000000000000001</v>
      </c>
      <c r="X65" s="1941">
        <f t="shared" si="39"/>
        <v>-3.6</v>
      </c>
      <c r="Y65" s="1941">
        <f t="shared" si="39"/>
        <v>-2.4</v>
      </c>
      <c r="Z65" s="1941">
        <f t="shared" si="39"/>
        <v>3.3</v>
      </c>
      <c r="AA65" s="1941">
        <f t="shared" si="39"/>
        <v>0.5</v>
      </c>
      <c r="AB65" s="1941">
        <f t="shared" si="39"/>
        <v>0.6</v>
      </c>
      <c r="AC65" s="1941">
        <f t="shared" si="39"/>
        <v>2.7</v>
      </c>
      <c r="AD65" s="1941">
        <f t="shared" si="39"/>
        <v>-0.4</v>
      </c>
      <c r="AE65" s="1941">
        <f t="shared" si="39"/>
        <v>1.7</v>
      </c>
      <c r="AF65" s="1941">
        <f t="shared" si="39"/>
        <v>0.8</v>
      </c>
      <c r="AG65" s="1941">
        <f t="shared" si="39"/>
        <v>1.8</v>
      </c>
      <c r="AH65" s="1941">
        <f t="shared" si="39"/>
        <v>0.2</v>
      </c>
      <c r="AI65" s="1941">
        <f t="shared" si="39"/>
        <v>-0.8</v>
      </c>
      <c r="AJ65" s="1941">
        <f t="shared" si="39"/>
        <v>-3.9</v>
      </c>
      <c r="AK65" s="1941">
        <f t="shared" si="39"/>
        <v>3</v>
      </c>
      <c r="AL65" s="1941">
        <f t="shared" si="39"/>
        <v>1.4</v>
      </c>
      <c r="AM65" s="1941">
        <f t="shared" si="39"/>
        <v>0.7</v>
      </c>
      <c r="AN65" s="1948" t="s">
        <v>1390</v>
      </c>
    </row>
    <row r="66" spans="2:42" ht="12">
      <c r="B66" s="2849"/>
      <c r="C66" s="1937" t="s">
        <v>1113</v>
      </c>
      <c r="D66" s="1943" t="s">
        <v>986</v>
      </c>
      <c r="E66" s="2046">
        <f t="shared" ref="E66:AD66" si="40">E152/1000</f>
        <v>419.29244014362462</v>
      </c>
      <c r="F66" s="2003">
        <f t="shared" si="40"/>
        <v>443.87932392560634</v>
      </c>
      <c r="G66" s="2003">
        <f t="shared" si="40"/>
        <v>451.34493115950539</v>
      </c>
      <c r="H66" s="2003">
        <f t="shared" si="40"/>
        <v>454.84839862881887</v>
      </c>
      <c r="I66" s="2003">
        <f t="shared" si="40"/>
        <v>452.00905341212541</v>
      </c>
      <c r="J66" s="2003">
        <f t="shared" si="40"/>
        <v>457.89529999999996</v>
      </c>
      <c r="K66" s="2003">
        <f t="shared" si="40"/>
        <v>466.52620000000002</v>
      </c>
      <c r="L66" s="2003">
        <f t="shared" si="40"/>
        <v>477.40440000000001</v>
      </c>
      <c r="M66" s="2003">
        <f t="shared" si="40"/>
        <v>477.4486</v>
      </c>
      <c r="N66" s="2003">
        <f t="shared" si="40"/>
        <v>470.3338</v>
      </c>
      <c r="O66" s="2003">
        <f t="shared" si="40"/>
        <v>471.10879999999997</v>
      </c>
      <c r="P66" s="2003">
        <f t="shared" si="40"/>
        <v>479.71690000000001</v>
      </c>
      <c r="Q66" s="2003">
        <f t="shared" si="40"/>
        <v>478.47320000000002</v>
      </c>
      <c r="R66" s="2003">
        <f t="shared" si="40"/>
        <v>482.0317</v>
      </c>
      <c r="S66" s="2003">
        <f t="shared" si="40"/>
        <v>491.44549999999998</v>
      </c>
      <c r="T66" s="2003">
        <f t="shared" si="40"/>
        <v>497.50850000000003</v>
      </c>
      <c r="U66" s="2003">
        <f t="shared" si="40"/>
        <v>507.23090000000002</v>
      </c>
      <c r="V66" s="2003">
        <f t="shared" si="40"/>
        <v>516.06899999999996</v>
      </c>
      <c r="W66" s="2003">
        <f t="shared" si="40"/>
        <v>526.35289999999998</v>
      </c>
      <c r="X66" s="2003">
        <f t="shared" si="40"/>
        <v>507.02519999999998</v>
      </c>
      <c r="Y66" s="2003">
        <f t="shared" si="40"/>
        <v>500.4049</v>
      </c>
      <c r="Z66" s="2003">
        <f t="shared" si="40"/>
        <v>527.75959999999998</v>
      </c>
      <c r="AA66" s="2003">
        <f t="shared" si="40"/>
        <v>530.48</v>
      </c>
      <c r="AB66" s="2003">
        <f t="shared" si="40"/>
        <v>527.91300000000001</v>
      </c>
      <c r="AC66" s="2003">
        <f t="shared" si="40"/>
        <v>541.80290000000002</v>
      </c>
      <c r="AD66" s="2003">
        <f t="shared" si="40"/>
        <v>534.55909999999994</v>
      </c>
      <c r="AE66" s="1949" t="s">
        <v>1299</v>
      </c>
      <c r="AF66" s="1949" t="s">
        <v>1299</v>
      </c>
      <c r="AG66" s="1949" t="s">
        <v>1299</v>
      </c>
      <c r="AH66" s="1951" t="s">
        <v>579</v>
      </c>
      <c r="AI66" s="1951" t="s">
        <v>579</v>
      </c>
      <c r="AJ66" s="1951" t="s">
        <v>579</v>
      </c>
      <c r="AK66" s="1951" t="s">
        <v>579</v>
      </c>
      <c r="AL66" s="1951" t="s">
        <v>579</v>
      </c>
      <c r="AM66" s="1951" t="s">
        <v>579</v>
      </c>
      <c r="AN66" s="1942" t="s">
        <v>271</v>
      </c>
    </row>
    <row r="67" spans="2:42" ht="12">
      <c r="B67" s="2850"/>
      <c r="C67" s="1953" t="s">
        <v>1302</v>
      </c>
      <c r="D67" s="1946" t="s">
        <v>984</v>
      </c>
      <c r="E67" s="1963" t="s">
        <v>1299</v>
      </c>
      <c r="F67" s="1941">
        <f>ROUND((F66-E66)/E66*100,1)</f>
        <v>5.9</v>
      </c>
      <c r="G67" s="1941">
        <f>ROUND((G66-F66)/F66*100,1)</f>
        <v>1.7</v>
      </c>
      <c r="H67" s="1941">
        <f>ROUND((H66-G66)/G66*100,1)</f>
        <v>0.8</v>
      </c>
      <c r="I67" s="1941">
        <f>ROUND((I66-H66)/H66*100,1)</f>
        <v>-0.6</v>
      </c>
      <c r="J67" s="1941">
        <f>ROUND((J66-I66)/I66*100,1)</f>
        <v>1.3</v>
      </c>
      <c r="K67" s="1941">
        <f t="shared" ref="K67:AD67" si="41">ROUND((K66-J66)/J66*100,1)</f>
        <v>1.9</v>
      </c>
      <c r="L67" s="1941">
        <f t="shared" si="41"/>
        <v>2.2999999999999998</v>
      </c>
      <c r="M67" s="1941">
        <f t="shared" si="41"/>
        <v>0</v>
      </c>
      <c r="N67" s="1941">
        <f t="shared" si="41"/>
        <v>-1.5</v>
      </c>
      <c r="O67" s="1941">
        <f t="shared" si="41"/>
        <v>0.2</v>
      </c>
      <c r="P67" s="1941">
        <f t="shared" si="41"/>
        <v>1.8</v>
      </c>
      <c r="Q67" s="1941">
        <f t="shared" si="41"/>
        <v>-0.3</v>
      </c>
      <c r="R67" s="1941">
        <f t="shared" si="41"/>
        <v>0.7</v>
      </c>
      <c r="S67" s="1941">
        <f t="shared" si="41"/>
        <v>2</v>
      </c>
      <c r="T67" s="1941">
        <f t="shared" si="41"/>
        <v>1.2</v>
      </c>
      <c r="U67" s="1941">
        <f t="shared" si="41"/>
        <v>2</v>
      </c>
      <c r="V67" s="1941">
        <f t="shared" si="41"/>
        <v>1.7</v>
      </c>
      <c r="W67" s="1941">
        <f t="shared" si="41"/>
        <v>2</v>
      </c>
      <c r="X67" s="1941">
        <f t="shared" si="41"/>
        <v>-3.7</v>
      </c>
      <c r="Y67" s="1941">
        <f t="shared" si="41"/>
        <v>-1.3</v>
      </c>
      <c r="Z67" s="1941">
        <f t="shared" si="41"/>
        <v>5.5</v>
      </c>
      <c r="AA67" s="1941">
        <f t="shared" si="41"/>
        <v>0.5</v>
      </c>
      <c r="AB67" s="1941">
        <f t="shared" si="41"/>
        <v>-0.5</v>
      </c>
      <c r="AC67" s="1941">
        <f t="shared" si="41"/>
        <v>2.6</v>
      </c>
      <c r="AD67" s="1941">
        <f t="shared" si="41"/>
        <v>-1.3</v>
      </c>
      <c r="AE67" s="1954" t="s">
        <v>1299</v>
      </c>
      <c r="AF67" s="1954" t="s">
        <v>1299</v>
      </c>
      <c r="AG67" s="1954" t="s">
        <v>1299</v>
      </c>
      <c r="AH67" s="1955" t="s">
        <v>579</v>
      </c>
      <c r="AI67" s="1955" t="s">
        <v>579</v>
      </c>
      <c r="AJ67" s="1955" t="s">
        <v>579</v>
      </c>
      <c r="AK67" s="1955" t="s">
        <v>579</v>
      </c>
      <c r="AL67" s="1955" t="s">
        <v>579</v>
      </c>
      <c r="AM67" s="1955" t="s">
        <v>579</v>
      </c>
      <c r="AN67" s="1544" t="s">
        <v>271</v>
      </c>
    </row>
    <row r="68" spans="2:42" ht="12">
      <c r="B68" s="2849" t="s">
        <v>1303</v>
      </c>
      <c r="C68" s="1937" t="s">
        <v>666</v>
      </c>
      <c r="D68" s="2047" t="s">
        <v>997</v>
      </c>
      <c r="E68" s="2048">
        <v>114.8</v>
      </c>
      <c r="F68" s="1944">
        <v>120.5</v>
      </c>
      <c r="G68" s="1944">
        <v>119.7</v>
      </c>
      <c r="H68" s="1944">
        <v>112.6</v>
      </c>
      <c r="I68" s="1944">
        <v>108.4</v>
      </c>
      <c r="J68" s="1944">
        <v>111.9</v>
      </c>
      <c r="K68" s="1944">
        <v>114.2</v>
      </c>
      <c r="L68" s="1944">
        <v>118</v>
      </c>
      <c r="M68" s="1944">
        <v>119.4</v>
      </c>
      <c r="N68" s="1944">
        <v>111.2</v>
      </c>
      <c r="O68" s="1944">
        <v>114.2</v>
      </c>
      <c r="P68" s="1944">
        <v>119</v>
      </c>
      <c r="Q68" s="1944">
        <v>108.1</v>
      </c>
      <c r="R68" s="1944">
        <v>111.3</v>
      </c>
      <c r="S68" s="1944">
        <v>114.5</v>
      </c>
      <c r="T68" s="1944">
        <v>118.9</v>
      </c>
      <c r="U68" s="1944">
        <v>120.8</v>
      </c>
      <c r="V68" s="1944">
        <v>126.3</v>
      </c>
      <c r="W68" s="1944">
        <v>129.9</v>
      </c>
      <c r="X68" s="1944">
        <v>113.6</v>
      </c>
      <c r="Y68" s="1944">
        <v>102.8</v>
      </c>
      <c r="Z68" s="1944">
        <v>111.9</v>
      </c>
      <c r="AA68" s="1944">
        <v>111.1</v>
      </c>
      <c r="AB68" s="1944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9">
        <v>114.2</v>
      </c>
      <c r="AI68" s="2050">
        <v>110.2</v>
      </c>
      <c r="AJ68" s="2050">
        <v>99.7</v>
      </c>
      <c r="AK68" s="2049">
        <v>105.2</v>
      </c>
      <c r="AL68" s="2049">
        <v>104.9</v>
      </c>
      <c r="AM68" s="2049">
        <v>102.9</v>
      </c>
      <c r="AN68" s="1942" t="s">
        <v>1391</v>
      </c>
      <c r="AP68" s="1625" t="s">
        <v>1305</v>
      </c>
    </row>
    <row r="69" spans="2:42" ht="12">
      <c r="B69" s="2849"/>
      <c r="C69" s="1937"/>
      <c r="D69" s="1960" t="s">
        <v>577</v>
      </c>
      <c r="E69" s="1963" t="s">
        <v>1299</v>
      </c>
      <c r="F69" s="1941">
        <f>ROUND((F68-E68)/E68*100,1)</f>
        <v>5</v>
      </c>
      <c r="G69" s="1941">
        <f>ROUND((G68-F68)/F68*100,1)</f>
        <v>-0.7</v>
      </c>
      <c r="H69" s="1941">
        <f t="shared" ref="H69:AM69" si="42">ROUND((H68-G68)/G68*100,1)</f>
        <v>-5.9</v>
      </c>
      <c r="I69" s="1941">
        <f t="shared" si="42"/>
        <v>-3.7</v>
      </c>
      <c r="J69" s="1941">
        <f t="shared" si="42"/>
        <v>3.2</v>
      </c>
      <c r="K69" s="1941">
        <f t="shared" si="42"/>
        <v>2.1</v>
      </c>
      <c r="L69" s="1941">
        <f t="shared" si="42"/>
        <v>3.3</v>
      </c>
      <c r="M69" s="1941">
        <f t="shared" si="42"/>
        <v>1.2</v>
      </c>
      <c r="N69" s="1941">
        <f t="shared" si="42"/>
        <v>-6.9</v>
      </c>
      <c r="O69" s="1941">
        <f t="shared" si="42"/>
        <v>2.7</v>
      </c>
      <c r="P69" s="1941">
        <f t="shared" si="42"/>
        <v>4.2</v>
      </c>
      <c r="Q69" s="1941">
        <f t="shared" si="42"/>
        <v>-9.1999999999999993</v>
      </c>
      <c r="R69" s="1941">
        <f t="shared" si="42"/>
        <v>3</v>
      </c>
      <c r="S69" s="1941">
        <f t="shared" si="42"/>
        <v>2.9</v>
      </c>
      <c r="T69" s="1941">
        <f t="shared" si="42"/>
        <v>3.8</v>
      </c>
      <c r="U69" s="1941">
        <f t="shared" si="42"/>
        <v>1.6</v>
      </c>
      <c r="V69" s="1941">
        <f t="shared" si="42"/>
        <v>4.5999999999999996</v>
      </c>
      <c r="W69" s="1941">
        <f t="shared" si="42"/>
        <v>2.9</v>
      </c>
      <c r="X69" s="1941">
        <f t="shared" si="42"/>
        <v>-12.5</v>
      </c>
      <c r="Y69" s="1941">
        <f t="shared" si="42"/>
        <v>-9.5</v>
      </c>
      <c r="Z69" s="1941">
        <f t="shared" si="42"/>
        <v>8.9</v>
      </c>
      <c r="AA69" s="1941">
        <f t="shared" si="42"/>
        <v>-0.7</v>
      </c>
      <c r="AB69" s="1941">
        <f t="shared" si="42"/>
        <v>-2.7</v>
      </c>
      <c r="AC69" s="1941">
        <f t="shared" si="42"/>
        <v>3.3</v>
      </c>
      <c r="AD69" s="1941">
        <f t="shared" si="42"/>
        <v>-0.5</v>
      </c>
      <c r="AE69" s="1941">
        <f t="shared" si="42"/>
        <v>-0.7</v>
      </c>
      <c r="AF69" s="1941">
        <f t="shared" si="42"/>
        <v>0.8</v>
      </c>
      <c r="AG69" s="1941">
        <f t="shared" si="42"/>
        <v>2.8</v>
      </c>
      <c r="AH69" s="1941">
        <f t="shared" si="42"/>
        <v>-0.1</v>
      </c>
      <c r="AI69" s="1941">
        <f t="shared" si="42"/>
        <v>-3.5</v>
      </c>
      <c r="AJ69" s="1941">
        <f t="shared" si="42"/>
        <v>-9.5</v>
      </c>
      <c r="AK69" s="1941">
        <f t="shared" si="42"/>
        <v>5.5</v>
      </c>
      <c r="AL69" s="1941">
        <f t="shared" si="42"/>
        <v>-0.3</v>
      </c>
      <c r="AM69" s="1941">
        <f t="shared" si="42"/>
        <v>-1.9</v>
      </c>
      <c r="AN69" s="1942" t="s">
        <v>97</v>
      </c>
    </row>
    <row r="70" spans="2:42" ht="12">
      <c r="B70" s="2849"/>
      <c r="C70" s="1937" t="s">
        <v>992</v>
      </c>
      <c r="D70" s="2047" t="s">
        <v>997</v>
      </c>
      <c r="E70" s="2051">
        <v>106</v>
      </c>
      <c r="F70" s="1961">
        <v>110.4</v>
      </c>
      <c r="G70" s="1961">
        <v>118</v>
      </c>
      <c r="H70" s="1961">
        <v>114.1</v>
      </c>
      <c r="I70" s="1961">
        <v>111.7</v>
      </c>
      <c r="J70" s="1961">
        <v>112.2</v>
      </c>
      <c r="K70" s="1961">
        <v>116</v>
      </c>
      <c r="L70" s="1961">
        <v>111.3</v>
      </c>
      <c r="M70" s="1961">
        <v>120.8</v>
      </c>
      <c r="N70" s="1961">
        <v>108.8</v>
      </c>
      <c r="O70" s="1961">
        <v>105.6</v>
      </c>
      <c r="P70" s="1961">
        <v>108.1</v>
      </c>
      <c r="Q70" s="1961">
        <v>101.4</v>
      </c>
      <c r="R70" s="1961">
        <v>95.8</v>
      </c>
      <c r="S70" s="1961">
        <v>94.1</v>
      </c>
      <c r="T70" s="1961">
        <v>96.9</v>
      </c>
      <c r="U70" s="1961">
        <v>99.3</v>
      </c>
      <c r="V70" s="1961">
        <v>101</v>
      </c>
      <c r="W70" s="1961">
        <v>101.7</v>
      </c>
      <c r="X70" s="1961">
        <v>97.8</v>
      </c>
      <c r="Y70" s="1944">
        <v>87.6</v>
      </c>
      <c r="Z70" s="1944">
        <v>85.9</v>
      </c>
      <c r="AA70" s="1944">
        <v>96.2</v>
      </c>
      <c r="AB70" s="1944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049">
        <v>98.6</v>
      </c>
      <c r="AI70" s="2049">
        <v>101</v>
      </c>
      <c r="AJ70" s="2049">
        <v>91.2</v>
      </c>
      <c r="AK70" s="2049">
        <v>98.4</v>
      </c>
      <c r="AL70" s="2049">
        <v>100.6</v>
      </c>
      <c r="AM70" s="2049">
        <v>99.6</v>
      </c>
      <c r="AN70" s="1976" t="s">
        <v>271</v>
      </c>
    </row>
    <row r="71" spans="2:42" ht="12">
      <c r="B71" s="2849"/>
      <c r="C71" s="1937" t="s">
        <v>1119</v>
      </c>
      <c r="D71" s="1960" t="s">
        <v>577</v>
      </c>
      <c r="E71" s="1963" t="s">
        <v>1299</v>
      </c>
      <c r="F71" s="1941">
        <f>ROUND((F70-E70)/E70*100,1)</f>
        <v>4.2</v>
      </c>
      <c r="G71" s="1941">
        <f>ROUND((G70-F70)/F70*100,1)</f>
        <v>6.9</v>
      </c>
      <c r="H71" s="1941">
        <f t="shared" ref="H71:AM71" si="43">ROUND((H70-G70)/G70*100,1)</f>
        <v>-3.3</v>
      </c>
      <c r="I71" s="1941">
        <f t="shared" si="43"/>
        <v>-2.1</v>
      </c>
      <c r="J71" s="1941">
        <f t="shared" si="43"/>
        <v>0.4</v>
      </c>
      <c r="K71" s="1941">
        <f t="shared" si="43"/>
        <v>3.4</v>
      </c>
      <c r="L71" s="1941">
        <f t="shared" si="43"/>
        <v>-4.0999999999999996</v>
      </c>
      <c r="M71" s="1941">
        <f t="shared" si="43"/>
        <v>8.5</v>
      </c>
      <c r="N71" s="1941">
        <f t="shared" si="43"/>
        <v>-9.9</v>
      </c>
      <c r="O71" s="1941">
        <f t="shared" si="43"/>
        <v>-2.9</v>
      </c>
      <c r="P71" s="1941">
        <f t="shared" si="43"/>
        <v>2.4</v>
      </c>
      <c r="Q71" s="1941">
        <f t="shared" si="43"/>
        <v>-6.2</v>
      </c>
      <c r="R71" s="1941">
        <f t="shared" si="43"/>
        <v>-5.5</v>
      </c>
      <c r="S71" s="1941">
        <f t="shared" si="43"/>
        <v>-1.8</v>
      </c>
      <c r="T71" s="1941">
        <f t="shared" si="43"/>
        <v>3</v>
      </c>
      <c r="U71" s="1941">
        <f t="shared" si="43"/>
        <v>2.5</v>
      </c>
      <c r="V71" s="1941">
        <f t="shared" si="43"/>
        <v>1.7</v>
      </c>
      <c r="W71" s="1941">
        <f t="shared" si="43"/>
        <v>0.7</v>
      </c>
      <c r="X71" s="1941">
        <f t="shared" si="43"/>
        <v>-3.8</v>
      </c>
      <c r="Y71" s="1941">
        <f t="shared" si="43"/>
        <v>-10.4</v>
      </c>
      <c r="Z71" s="1941">
        <f t="shared" si="43"/>
        <v>-1.9</v>
      </c>
      <c r="AA71" s="1941">
        <f t="shared" si="43"/>
        <v>12</v>
      </c>
      <c r="AB71" s="1941">
        <f t="shared" si="43"/>
        <v>-1.7</v>
      </c>
      <c r="AC71" s="1941">
        <f t="shared" si="43"/>
        <v>-4.0999999999999996</v>
      </c>
      <c r="AD71" s="1941">
        <f t="shared" si="43"/>
        <v>5.2</v>
      </c>
      <c r="AE71" s="1941">
        <f t="shared" si="43"/>
        <v>0.2</v>
      </c>
      <c r="AF71" s="1941">
        <f t="shared" si="43"/>
        <v>-1.4</v>
      </c>
      <c r="AG71" s="1941">
        <f t="shared" si="43"/>
        <v>5.6</v>
      </c>
      <c r="AH71" s="1941">
        <f t="shared" si="43"/>
        <v>-1</v>
      </c>
      <c r="AI71" s="1941">
        <f t="shared" si="43"/>
        <v>2.4</v>
      </c>
      <c r="AJ71" s="1941">
        <f t="shared" si="43"/>
        <v>-9.6999999999999993</v>
      </c>
      <c r="AK71" s="1941">
        <f t="shared" si="43"/>
        <v>7.9</v>
      </c>
      <c r="AL71" s="1941">
        <f t="shared" si="43"/>
        <v>2.2000000000000002</v>
      </c>
      <c r="AM71" s="1941">
        <f t="shared" si="43"/>
        <v>-1</v>
      </c>
      <c r="AN71" s="2052" t="s">
        <v>271</v>
      </c>
    </row>
    <row r="72" spans="2:42" ht="12">
      <c r="B72" s="2849"/>
      <c r="C72" s="1937" t="s">
        <v>994</v>
      </c>
      <c r="D72" s="1964" t="s">
        <v>576</v>
      </c>
      <c r="E72" s="2053">
        <v>298.89314200000001</v>
      </c>
      <c r="F72" s="2053">
        <v>323.37260295999999</v>
      </c>
      <c r="G72" s="2053">
        <v>340.83463438999996</v>
      </c>
      <c r="H72" s="2053">
        <v>329.52063930000003</v>
      </c>
      <c r="I72" s="2053">
        <v>311.19947931999997</v>
      </c>
      <c r="J72" s="2053">
        <v>299.02736880999998</v>
      </c>
      <c r="K72" s="2053">
        <v>306.02955889999998</v>
      </c>
      <c r="L72" s="2053">
        <v>313.06838549000003</v>
      </c>
      <c r="M72" s="2053">
        <v>323.07183085000003</v>
      </c>
      <c r="N72" s="2053">
        <v>305.83999157</v>
      </c>
      <c r="O72" s="2053">
        <v>291.44955412999997</v>
      </c>
      <c r="P72" s="2053">
        <v>300.47760376999997</v>
      </c>
      <c r="Q72" s="2053">
        <v>286.66740566999999</v>
      </c>
      <c r="R72" s="2053">
        <v>269.36180544000001</v>
      </c>
      <c r="S72" s="2053">
        <v>273.73443637999998</v>
      </c>
      <c r="T72" s="2053">
        <v>284.41826643000002</v>
      </c>
      <c r="U72" s="2053">
        <v>295.80030008</v>
      </c>
      <c r="V72" s="2053">
        <v>314.83462133</v>
      </c>
      <c r="W72" s="2053">
        <v>336.75663493000002</v>
      </c>
      <c r="X72" s="2053">
        <v>335.57882536</v>
      </c>
      <c r="Y72" s="2053">
        <v>265.25903108</v>
      </c>
      <c r="Z72" s="2053">
        <v>289.10768324999998</v>
      </c>
      <c r="AA72" s="2053">
        <v>284.96875297000003</v>
      </c>
      <c r="AB72" s="2053">
        <v>288.72763938999998</v>
      </c>
      <c r="AC72" s="2053">
        <v>292.09212982999998</v>
      </c>
      <c r="AD72" s="2053">
        <v>305.13998925999999</v>
      </c>
      <c r="AE72" s="2053">
        <v>313.12856279000005</v>
      </c>
      <c r="AF72" s="2053">
        <v>302.185204</v>
      </c>
      <c r="AG72" s="2053">
        <v>319.03584000000001</v>
      </c>
      <c r="AH72" s="2053">
        <v>331.80937699999998</v>
      </c>
      <c r="AI72" s="2053">
        <v>322.12599599999999</v>
      </c>
      <c r="AJ72" s="2053">
        <v>322.53341799999998</v>
      </c>
      <c r="AK72" s="2053">
        <v>330.22000600000001</v>
      </c>
      <c r="AL72" s="2053">
        <v>361.77486699999997</v>
      </c>
      <c r="AM72" s="2054" t="s">
        <v>579</v>
      </c>
      <c r="AN72" s="1267" t="s">
        <v>1248</v>
      </c>
    </row>
    <row r="73" spans="2:42" ht="12">
      <c r="B73" s="2850"/>
      <c r="C73" s="1966"/>
      <c r="D73" s="1967" t="s">
        <v>577</v>
      </c>
      <c r="E73" s="2055" t="s">
        <v>579</v>
      </c>
      <c r="F73" s="2055">
        <v>8.1999999999999993</v>
      </c>
      <c r="G73" s="2055">
        <v>5.4</v>
      </c>
      <c r="H73" s="2055">
        <v>-3.3</v>
      </c>
      <c r="I73" s="2055">
        <v>-5.6</v>
      </c>
      <c r="J73" s="2055">
        <v>-3.9</v>
      </c>
      <c r="K73" s="2055">
        <v>2.2999999999999998</v>
      </c>
      <c r="L73" s="2055">
        <v>2.2999999999999998</v>
      </c>
      <c r="M73" s="2055">
        <v>3.2</v>
      </c>
      <c r="N73" s="2055">
        <v>-5.3</v>
      </c>
      <c r="O73" s="2055">
        <v>-4.7</v>
      </c>
      <c r="P73" s="2055">
        <v>3.1</v>
      </c>
      <c r="Q73" s="2055">
        <v>-4.5999999999999996</v>
      </c>
      <c r="R73" s="2055">
        <v>-6</v>
      </c>
      <c r="S73" s="2055">
        <v>1.6</v>
      </c>
      <c r="T73" s="2055">
        <v>3.9</v>
      </c>
      <c r="U73" s="2055">
        <v>4</v>
      </c>
      <c r="V73" s="2055">
        <v>6.4</v>
      </c>
      <c r="W73" s="2055">
        <v>7</v>
      </c>
      <c r="X73" s="2055">
        <v>-0.3</v>
      </c>
      <c r="Y73" s="2055">
        <v>-21</v>
      </c>
      <c r="Z73" s="2055">
        <v>9</v>
      </c>
      <c r="AA73" s="2055">
        <v>-1.4</v>
      </c>
      <c r="AB73" s="2055">
        <v>1.3</v>
      </c>
      <c r="AC73" s="2055">
        <v>1.2</v>
      </c>
      <c r="AD73" s="2055">
        <v>4.5</v>
      </c>
      <c r="AE73" s="2055">
        <v>2.6</v>
      </c>
      <c r="AF73" s="2055">
        <v>-3.5</v>
      </c>
      <c r="AG73" s="2055">
        <v>5.6</v>
      </c>
      <c r="AH73" s="2055">
        <v>4</v>
      </c>
      <c r="AI73" s="2055">
        <v>-2.9</v>
      </c>
      <c r="AJ73" s="2055">
        <v>0.1</v>
      </c>
      <c r="AK73" s="2055">
        <v>2.4</v>
      </c>
      <c r="AL73" s="2055">
        <v>9.6</v>
      </c>
      <c r="AM73" s="2056" t="s">
        <v>579</v>
      </c>
      <c r="AN73" s="1264" t="s">
        <v>1310</v>
      </c>
    </row>
    <row r="74" spans="2:42" ht="12">
      <c r="B74" s="2848" t="s">
        <v>1392</v>
      </c>
      <c r="C74" s="1975" t="s">
        <v>996</v>
      </c>
      <c r="D74" s="1957" t="s">
        <v>997</v>
      </c>
      <c r="E74" s="2051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7">
        <v>100.1</v>
      </c>
      <c r="AJ74" s="2058">
        <v>99.9</v>
      </c>
      <c r="AK74" s="2059">
        <v>100</v>
      </c>
      <c r="AL74" s="2059">
        <v>103.2</v>
      </c>
      <c r="AM74" s="2059">
        <v>106.3</v>
      </c>
      <c r="AN74" s="1976" t="s">
        <v>1393</v>
      </c>
      <c r="AP74" s="1625" t="s">
        <v>1394</v>
      </c>
    </row>
    <row r="75" spans="2:42" ht="12">
      <c r="B75" s="2849"/>
      <c r="C75" s="1971" t="s">
        <v>1395</v>
      </c>
      <c r="D75" s="1946" t="s">
        <v>577</v>
      </c>
      <c r="E75" s="1963" t="s">
        <v>1299</v>
      </c>
      <c r="F75" s="1941">
        <f>ROUND((F74-E74)/E74*100,1)</f>
        <v>3.1</v>
      </c>
      <c r="G75" s="1941">
        <f>ROUND((G74-F74)/F74*100,1)</f>
        <v>2.8</v>
      </c>
      <c r="H75" s="1941">
        <f t="shared" ref="H75:AM75" si="44">ROUND((H74-G74)/G74*100,1)</f>
        <v>1.7</v>
      </c>
      <c r="I75" s="1941">
        <f t="shared" si="44"/>
        <v>1.2</v>
      </c>
      <c r="J75" s="1941">
        <f t="shared" si="44"/>
        <v>0.4</v>
      </c>
      <c r="K75" s="1941">
        <f t="shared" si="44"/>
        <v>-0.2</v>
      </c>
      <c r="L75" s="1941">
        <f t="shared" si="44"/>
        <v>0.4</v>
      </c>
      <c r="M75" s="1941">
        <f t="shared" si="44"/>
        <v>2</v>
      </c>
      <c r="N75" s="1941">
        <f t="shared" si="44"/>
        <v>0.2</v>
      </c>
      <c r="O75" s="1941">
        <f t="shared" si="44"/>
        <v>-0.5</v>
      </c>
      <c r="P75" s="1941">
        <f t="shared" si="44"/>
        <v>-0.6</v>
      </c>
      <c r="Q75" s="1941">
        <f t="shared" si="44"/>
        <v>-0.9</v>
      </c>
      <c r="R75" s="1941">
        <f t="shared" si="44"/>
        <v>-0.6</v>
      </c>
      <c r="S75" s="1941">
        <f t="shared" si="44"/>
        <v>-0.2</v>
      </c>
      <c r="T75" s="1941">
        <f t="shared" si="44"/>
        <v>-0.1</v>
      </c>
      <c r="U75" s="1941">
        <f t="shared" si="44"/>
        <v>-0.2</v>
      </c>
      <c r="V75" s="1941">
        <f t="shared" si="44"/>
        <v>0.2</v>
      </c>
      <c r="W75" s="1941">
        <f t="shared" si="44"/>
        <v>0.4</v>
      </c>
      <c r="X75" s="1941">
        <f t="shared" si="44"/>
        <v>1</v>
      </c>
      <c r="Y75" s="1941">
        <f t="shared" si="44"/>
        <v>-1.7</v>
      </c>
      <c r="Z75" s="1941">
        <f t="shared" si="44"/>
        <v>-0.5</v>
      </c>
      <c r="AA75" s="1941">
        <f t="shared" si="44"/>
        <v>-0.1</v>
      </c>
      <c r="AB75" s="1941">
        <f t="shared" si="44"/>
        <v>-0.2</v>
      </c>
      <c r="AC75" s="1941">
        <f t="shared" si="44"/>
        <v>0.8</v>
      </c>
      <c r="AD75" s="1947">
        <f t="shared" si="44"/>
        <v>2.9</v>
      </c>
      <c r="AE75" s="1947">
        <f t="shared" si="44"/>
        <v>0.2</v>
      </c>
      <c r="AF75" s="1947">
        <f t="shared" si="44"/>
        <v>0</v>
      </c>
      <c r="AG75" s="1947">
        <f t="shared" si="44"/>
        <v>0.7</v>
      </c>
      <c r="AH75" s="1947">
        <f t="shared" si="44"/>
        <v>0.7</v>
      </c>
      <c r="AI75" s="1941">
        <f t="shared" si="44"/>
        <v>0.5</v>
      </c>
      <c r="AJ75" s="1941">
        <f t="shared" si="44"/>
        <v>-0.2</v>
      </c>
      <c r="AK75" s="1941">
        <f t="shared" si="44"/>
        <v>0.1</v>
      </c>
      <c r="AL75" s="1941">
        <f t="shared" si="44"/>
        <v>3.2</v>
      </c>
      <c r="AM75" s="1941">
        <f t="shared" si="44"/>
        <v>3</v>
      </c>
      <c r="AN75" s="1983" t="s">
        <v>1396</v>
      </c>
    </row>
    <row r="76" spans="2:42" ht="12">
      <c r="B76" s="2849"/>
      <c r="C76" s="1975" t="s">
        <v>1336</v>
      </c>
      <c r="D76" s="1957" t="s">
        <v>997</v>
      </c>
      <c r="E76" s="2060">
        <v>103.758333333333</v>
      </c>
      <c r="F76" s="2061">
        <v>105.041666666667</v>
      </c>
      <c r="G76" s="2061">
        <v>105.491666666667</v>
      </c>
      <c r="H76" s="2061">
        <v>104.416666666667</v>
      </c>
      <c r="I76" s="2061">
        <v>102.575</v>
      </c>
      <c r="J76" s="2061">
        <v>101.23333333333299</v>
      </c>
      <c r="K76" s="2061">
        <v>100.125</v>
      </c>
      <c r="L76" s="2061">
        <v>98.6</v>
      </c>
      <c r="M76" s="2061">
        <v>99.6</v>
      </c>
      <c r="N76" s="2062">
        <v>97.4583333333333</v>
      </c>
      <c r="O76" s="2062">
        <v>96.741666666666703</v>
      </c>
      <c r="P76" s="2061">
        <v>96.174999999999997</v>
      </c>
      <c r="Q76" s="2063">
        <v>93.783333333333303</v>
      </c>
      <c r="R76" s="2063">
        <v>92.216666666666697</v>
      </c>
      <c r="S76" s="2063">
        <v>91.658333333333303</v>
      </c>
      <c r="T76" s="2063">
        <v>93.224999999999994</v>
      </c>
      <c r="U76" s="2063">
        <v>94.8333333333333</v>
      </c>
      <c r="V76" s="2063">
        <v>96.758333333333297</v>
      </c>
      <c r="W76" s="2063">
        <v>98.9583333333333</v>
      </c>
      <c r="X76" s="2063">
        <v>102.133333333333</v>
      </c>
      <c r="Y76" s="2063">
        <v>96.908333333333303</v>
      </c>
      <c r="Z76" s="2063">
        <v>97.316666666666706</v>
      </c>
      <c r="AA76" s="2063">
        <v>98.566666666666606</v>
      </c>
      <c r="AB76" s="2063">
        <v>97.575000000000003</v>
      </c>
      <c r="AC76" s="2063">
        <v>99.358333333333306</v>
      </c>
      <c r="AD76" s="2064">
        <v>102.175</v>
      </c>
      <c r="AE76" s="2065">
        <v>98.783333333333303</v>
      </c>
      <c r="AF76" s="2065">
        <v>96.441666666666706</v>
      </c>
      <c r="AG76" s="2066">
        <v>99.008333333333297</v>
      </c>
      <c r="AH76" s="2067">
        <v>101.2</v>
      </c>
      <c r="AI76" s="2067">
        <v>101.333333333333</v>
      </c>
      <c r="AJ76" s="2068">
        <v>99.858333333333306</v>
      </c>
      <c r="AK76" s="2069">
        <v>106.98333333333299</v>
      </c>
      <c r="AL76" s="2069">
        <v>117.191666666667</v>
      </c>
      <c r="AM76" s="2069">
        <v>119.866666666667</v>
      </c>
      <c r="AN76" s="1976">
        <v>121.8</v>
      </c>
    </row>
    <row r="77" spans="2:42" ht="12">
      <c r="B77" s="2850"/>
      <c r="C77" s="1977" t="s">
        <v>1338</v>
      </c>
      <c r="D77" s="1946" t="s">
        <v>577</v>
      </c>
      <c r="E77" s="1963" t="s">
        <v>1299</v>
      </c>
      <c r="F77" s="1941">
        <f>ROUND((F76-E76)/E76*100,1)</f>
        <v>1.2</v>
      </c>
      <c r="G77" s="1941">
        <f>ROUND((G76-F76)/F76*100,1)</f>
        <v>0.4</v>
      </c>
      <c r="H77" s="1941">
        <f t="shared" ref="H77:AM77" si="45">ROUND((H76-G76)/G76*100,1)</f>
        <v>-1</v>
      </c>
      <c r="I77" s="1941">
        <f t="shared" si="45"/>
        <v>-1.8</v>
      </c>
      <c r="J77" s="1941">
        <f t="shared" si="45"/>
        <v>-1.3</v>
      </c>
      <c r="K77" s="1941">
        <f t="shared" si="45"/>
        <v>-1.1000000000000001</v>
      </c>
      <c r="L77" s="1941">
        <f t="shared" si="45"/>
        <v>-1.5</v>
      </c>
      <c r="M77" s="1941">
        <f t="shared" si="45"/>
        <v>1</v>
      </c>
      <c r="N77" s="1941">
        <f t="shared" si="45"/>
        <v>-2.2000000000000002</v>
      </c>
      <c r="O77" s="1941">
        <f t="shared" si="45"/>
        <v>-0.7</v>
      </c>
      <c r="P77" s="1941">
        <f t="shared" si="45"/>
        <v>-0.6</v>
      </c>
      <c r="Q77" s="1941">
        <f t="shared" si="45"/>
        <v>-2.5</v>
      </c>
      <c r="R77" s="1941">
        <f t="shared" si="45"/>
        <v>-1.7</v>
      </c>
      <c r="S77" s="1941">
        <f t="shared" si="45"/>
        <v>-0.6</v>
      </c>
      <c r="T77" s="1941">
        <f t="shared" si="45"/>
        <v>1.7</v>
      </c>
      <c r="U77" s="1941">
        <f t="shared" si="45"/>
        <v>1.7</v>
      </c>
      <c r="V77" s="1941">
        <f t="shared" si="45"/>
        <v>2</v>
      </c>
      <c r="W77" s="1941">
        <f t="shared" si="45"/>
        <v>2.2999999999999998</v>
      </c>
      <c r="X77" s="1941">
        <f t="shared" si="45"/>
        <v>3.2</v>
      </c>
      <c r="Y77" s="1941">
        <f t="shared" si="45"/>
        <v>-5.0999999999999996</v>
      </c>
      <c r="Z77" s="1941">
        <f t="shared" si="45"/>
        <v>0.4</v>
      </c>
      <c r="AA77" s="1941">
        <f t="shared" si="45"/>
        <v>1.3</v>
      </c>
      <c r="AB77" s="1941">
        <f t="shared" si="45"/>
        <v>-1</v>
      </c>
      <c r="AC77" s="1941">
        <f t="shared" si="45"/>
        <v>1.8</v>
      </c>
      <c r="AD77" s="1941">
        <f t="shared" si="45"/>
        <v>2.8</v>
      </c>
      <c r="AE77" s="1941">
        <f t="shared" si="45"/>
        <v>-3.3</v>
      </c>
      <c r="AF77" s="1941">
        <f t="shared" si="45"/>
        <v>-2.4</v>
      </c>
      <c r="AG77" s="1941">
        <f t="shared" si="45"/>
        <v>2.7</v>
      </c>
      <c r="AH77" s="1941">
        <f t="shared" si="45"/>
        <v>2.2000000000000002</v>
      </c>
      <c r="AI77" s="1941">
        <f t="shared" si="45"/>
        <v>0.1</v>
      </c>
      <c r="AJ77" s="1941">
        <f t="shared" si="45"/>
        <v>-1.5</v>
      </c>
      <c r="AK77" s="1226">
        <f t="shared" si="45"/>
        <v>7.1</v>
      </c>
      <c r="AL77" s="1226">
        <f t="shared" si="45"/>
        <v>9.5</v>
      </c>
      <c r="AM77" s="1226">
        <f t="shared" si="45"/>
        <v>2.2999999999999998</v>
      </c>
      <c r="AN77" s="1983" t="s">
        <v>1396</v>
      </c>
    </row>
    <row r="78" spans="2:42" ht="12">
      <c r="B78" s="2848" t="s">
        <v>1339</v>
      </c>
      <c r="C78" s="1975" t="s">
        <v>1340</v>
      </c>
      <c r="D78" s="1964" t="s">
        <v>997</v>
      </c>
      <c r="E78" s="2006">
        <f>E156</f>
        <v>92.9</v>
      </c>
      <c r="F78" s="2006">
        <f t="shared" ref="F78:AM78" si="46">F156</f>
        <v>97.1</v>
      </c>
      <c r="G78" s="2006">
        <f t="shared" si="46"/>
        <v>100.3</v>
      </c>
      <c r="H78" s="2006">
        <f t="shared" si="46"/>
        <v>101.7</v>
      </c>
      <c r="I78" s="2006">
        <f t="shared" si="46"/>
        <v>102.6</v>
      </c>
      <c r="J78" s="2006">
        <f t="shared" si="46"/>
        <v>104.5</v>
      </c>
      <c r="K78" s="2006">
        <f t="shared" si="46"/>
        <v>106.1</v>
      </c>
      <c r="L78" s="2006">
        <f t="shared" si="46"/>
        <v>108.5</v>
      </c>
      <c r="M78" s="2006">
        <f t="shared" si="46"/>
        <v>109.6</v>
      </c>
      <c r="N78" s="2006">
        <f t="shared" si="46"/>
        <v>107.9</v>
      </c>
      <c r="O78" s="2006">
        <f t="shared" si="46"/>
        <v>106.7</v>
      </c>
      <c r="P78" s="2006">
        <f t="shared" si="46"/>
        <v>106.5</v>
      </c>
      <c r="Q78" s="2006">
        <f t="shared" si="46"/>
        <v>104.9</v>
      </c>
      <c r="R78" s="2006">
        <f t="shared" si="46"/>
        <v>102.2</v>
      </c>
      <c r="S78" s="2006">
        <f t="shared" si="46"/>
        <v>102</v>
      </c>
      <c r="T78" s="2006">
        <f t="shared" si="46"/>
        <v>101.9</v>
      </c>
      <c r="U78" s="2006">
        <f t="shared" si="46"/>
        <v>103.1</v>
      </c>
      <c r="V78" s="2006">
        <f t="shared" si="46"/>
        <v>103.8</v>
      </c>
      <c r="W78" s="2006">
        <f t="shared" si="46"/>
        <v>103.2</v>
      </c>
      <c r="X78" s="2006">
        <f t="shared" si="46"/>
        <v>101.7</v>
      </c>
      <c r="Y78" s="2006">
        <f t="shared" si="46"/>
        <v>97.6</v>
      </c>
      <c r="Z78" s="2006">
        <f t="shared" si="46"/>
        <v>98.8</v>
      </c>
      <c r="AA78" s="2006">
        <f t="shared" si="46"/>
        <v>98.9</v>
      </c>
      <c r="AB78" s="2006">
        <f t="shared" si="46"/>
        <v>97.7</v>
      </c>
      <c r="AC78" s="2006">
        <f t="shared" si="46"/>
        <v>97.9</v>
      </c>
      <c r="AD78" s="2006">
        <f t="shared" si="46"/>
        <v>99</v>
      </c>
      <c r="AE78" s="2006">
        <f t="shared" si="46"/>
        <v>99.3</v>
      </c>
      <c r="AF78" s="2006">
        <f t="shared" si="46"/>
        <v>100.2</v>
      </c>
      <c r="AG78" s="2006">
        <f t="shared" si="46"/>
        <v>100.8</v>
      </c>
      <c r="AH78" s="2006">
        <f t="shared" si="46"/>
        <v>101.8</v>
      </c>
      <c r="AI78" s="2006">
        <f t="shared" si="46"/>
        <v>101.7</v>
      </c>
      <c r="AJ78" s="2006">
        <f t="shared" si="46"/>
        <v>100</v>
      </c>
      <c r="AK78" s="2006">
        <f t="shared" si="46"/>
        <v>101.5</v>
      </c>
      <c r="AL78" s="2006">
        <f t="shared" si="46"/>
        <v>104.3</v>
      </c>
      <c r="AM78" s="2006">
        <f t="shared" si="46"/>
        <v>106.2</v>
      </c>
      <c r="AN78" s="1978" t="s">
        <v>1397</v>
      </c>
    </row>
    <row r="79" spans="2:42" ht="12">
      <c r="B79" s="2849"/>
      <c r="C79" s="1979" t="s">
        <v>565</v>
      </c>
      <c r="D79" s="1967" t="s">
        <v>577</v>
      </c>
      <c r="E79" s="1982" t="s">
        <v>579</v>
      </c>
      <c r="F79" s="1941">
        <f t="shared" ref="F79:AM79" si="47">ROUND((F78-E78)/E78*100,1)</f>
        <v>4.5</v>
      </c>
      <c r="G79" s="1941">
        <f t="shared" si="47"/>
        <v>3.3</v>
      </c>
      <c r="H79" s="1941">
        <f t="shared" si="47"/>
        <v>1.4</v>
      </c>
      <c r="I79" s="1941">
        <f t="shared" si="47"/>
        <v>0.9</v>
      </c>
      <c r="J79" s="1941">
        <f t="shared" si="47"/>
        <v>1.9</v>
      </c>
      <c r="K79" s="1941">
        <f t="shared" si="47"/>
        <v>1.5</v>
      </c>
      <c r="L79" s="1941">
        <f t="shared" si="47"/>
        <v>2.2999999999999998</v>
      </c>
      <c r="M79" s="1941">
        <f t="shared" si="47"/>
        <v>1</v>
      </c>
      <c r="N79" s="1941">
        <f t="shared" si="47"/>
        <v>-1.6</v>
      </c>
      <c r="O79" s="1941">
        <f t="shared" si="47"/>
        <v>-1.1000000000000001</v>
      </c>
      <c r="P79" s="1941">
        <f t="shared" si="47"/>
        <v>-0.2</v>
      </c>
      <c r="Q79" s="1941">
        <f t="shared" si="47"/>
        <v>-1.5</v>
      </c>
      <c r="R79" s="1941">
        <f t="shared" si="47"/>
        <v>-2.6</v>
      </c>
      <c r="S79" s="1941">
        <f t="shared" si="47"/>
        <v>-0.2</v>
      </c>
      <c r="T79" s="1941">
        <f t="shared" si="47"/>
        <v>-0.1</v>
      </c>
      <c r="U79" s="1941">
        <f t="shared" si="47"/>
        <v>1.2</v>
      </c>
      <c r="V79" s="1941">
        <f t="shared" si="47"/>
        <v>0.7</v>
      </c>
      <c r="W79" s="1941">
        <f t="shared" si="47"/>
        <v>-0.6</v>
      </c>
      <c r="X79" s="1941">
        <f t="shared" si="47"/>
        <v>-1.5</v>
      </c>
      <c r="Y79" s="1941">
        <f t="shared" si="47"/>
        <v>-4</v>
      </c>
      <c r="Z79" s="1941">
        <f t="shared" si="47"/>
        <v>1.2</v>
      </c>
      <c r="AA79" s="1941">
        <f t="shared" si="47"/>
        <v>0.1</v>
      </c>
      <c r="AB79" s="1941">
        <f t="shared" si="47"/>
        <v>-1.2</v>
      </c>
      <c r="AC79" s="1941">
        <f t="shared" si="47"/>
        <v>0.2</v>
      </c>
      <c r="AD79" s="1941">
        <f t="shared" si="47"/>
        <v>1.1000000000000001</v>
      </c>
      <c r="AE79" s="1941">
        <f t="shared" si="47"/>
        <v>0.3</v>
      </c>
      <c r="AF79" s="1941">
        <f t="shared" si="47"/>
        <v>0.9</v>
      </c>
      <c r="AG79" s="1941">
        <f t="shared" si="47"/>
        <v>0.6</v>
      </c>
      <c r="AH79" s="1941">
        <f t="shared" si="47"/>
        <v>1</v>
      </c>
      <c r="AI79" s="1941">
        <f t="shared" si="47"/>
        <v>-0.1</v>
      </c>
      <c r="AJ79" s="1941">
        <f t="shared" si="47"/>
        <v>-1.7</v>
      </c>
      <c r="AK79" s="1941">
        <f t="shared" si="47"/>
        <v>1.5</v>
      </c>
      <c r="AL79" s="1941">
        <f t="shared" si="47"/>
        <v>2.8</v>
      </c>
      <c r="AM79" s="1941">
        <f t="shared" si="47"/>
        <v>1.8</v>
      </c>
      <c r="AN79" s="1329" t="s">
        <v>1123</v>
      </c>
    </row>
    <row r="80" spans="2:42" ht="12">
      <c r="B80" s="2849"/>
      <c r="C80" s="1975" t="s">
        <v>1340</v>
      </c>
      <c r="D80" s="1980" t="s">
        <v>997</v>
      </c>
      <c r="E80" s="2005">
        <f>E160</f>
        <v>105.8</v>
      </c>
      <c r="F80" s="2005">
        <f t="shared" ref="F80:AM80" si="48">F160</f>
        <v>107.2</v>
      </c>
      <c r="G80" s="2005">
        <f t="shared" si="48"/>
        <v>107.7</v>
      </c>
      <c r="H80" s="2005">
        <f t="shared" si="48"/>
        <v>107.7</v>
      </c>
      <c r="I80" s="2005">
        <f t="shared" si="48"/>
        <v>107.4</v>
      </c>
      <c r="J80" s="2005">
        <f t="shared" si="48"/>
        <v>109.2</v>
      </c>
      <c r="K80" s="2005">
        <f t="shared" si="48"/>
        <v>111.3</v>
      </c>
      <c r="L80" s="2005">
        <f t="shared" si="48"/>
        <v>113.6</v>
      </c>
      <c r="M80" s="2005">
        <f t="shared" si="48"/>
        <v>112.4</v>
      </c>
      <c r="N80" s="2005">
        <f t="shared" si="48"/>
        <v>110.6</v>
      </c>
      <c r="O80" s="2005">
        <f t="shared" si="48"/>
        <v>109.9</v>
      </c>
      <c r="P80" s="2005">
        <f t="shared" si="48"/>
        <v>110.6</v>
      </c>
      <c r="Q80" s="2005">
        <f t="shared" si="48"/>
        <v>110.3</v>
      </c>
      <c r="R80" s="2005">
        <f t="shared" si="48"/>
        <v>108.3</v>
      </c>
      <c r="S80" s="2005">
        <f t="shared" si="48"/>
        <v>108.3</v>
      </c>
      <c r="T80" s="2005">
        <f t="shared" si="48"/>
        <v>108.2</v>
      </c>
      <c r="U80" s="2005">
        <f t="shared" si="48"/>
        <v>109.9</v>
      </c>
      <c r="V80" s="2005">
        <f t="shared" si="48"/>
        <v>110.3</v>
      </c>
      <c r="W80" s="2005">
        <f t="shared" si="48"/>
        <v>109.3</v>
      </c>
      <c r="X80" s="2005">
        <f t="shared" si="48"/>
        <v>106.3</v>
      </c>
      <c r="Y80" s="2005">
        <f t="shared" si="48"/>
        <v>103.8</v>
      </c>
      <c r="Z80" s="2005">
        <f t="shared" si="48"/>
        <v>105.8</v>
      </c>
      <c r="AA80" s="2005">
        <f t="shared" si="48"/>
        <v>105.9</v>
      </c>
      <c r="AB80" s="2005">
        <f t="shared" si="48"/>
        <v>104.9</v>
      </c>
      <c r="AC80" s="2005">
        <f t="shared" si="48"/>
        <v>103.9</v>
      </c>
      <c r="AD80" s="2005">
        <f t="shared" si="48"/>
        <v>101.5</v>
      </c>
      <c r="AE80" s="2005">
        <f t="shared" si="48"/>
        <v>101.5</v>
      </c>
      <c r="AF80" s="2005">
        <f t="shared" si="48"/>
        <v>102.5</v>
      </c>
      <c r="AG80" s="2005">
        <f t="shared" si="48"/>
        <v>102.1</v>
      </c>
      <c r="AH80" s="2005">
        <f t="shared" si="48"/>
        <v>102.2</v>
      </c>
      <c r="AI80" s="2005">
        <f t="shared" si="48"/>
        <v>101.5</v>
      </c>
      <c r="AJ80" s="2005">
        <f t="shared" si="48"/>
        <v>100.2</v>
      </c>
      <c r="AK80" s="2005">
        <f t="shared" si="48"/>
        <v>101.5</v>
      </c>
      <c r="AL80" s="2005">
        <f t="shared" si="48"/>
        <v>100.6</v>
      </c>
      <c r="AM80" s="2005">
        <f t="shared" si="48"/>
        <v>98.9</v>
      </c>
      <c r="AN80" s="2529" t="s">
        <v>1398</v>
      </c>
    </row>
    <row r="81" spans="2:55" ht="12">
      <c r="B81" s="2849"/>
      <c r="C81" s="1979" t="s">
        <v>566</v>
      </c>
      <c r="D81" s="1967" t="s">
        <v>577</v>
      </c>
      <c r="E81" s="1982" t="s">
        <v>579</v>
      </c>
      <c r="F81" s="1941">
        <f t="shared" ref="F81:AM81" si="49">ROUND((F80-E80)/E80*100,1)</f>
        <v>1.3</v>
      </c>
      <c r="G81" s="1941">
        <f t="shared" si="49"/>
        <v>0.5</v>
      </c>
      <c r="H81" s="1941">
        <f t="shared" si="49"/>
        <v>0</v>
      </c>
      <c r="I81" s="1941">
        <f t="shared" si="49"/>
        <v>-0.3</v>
      </c>
      <c r="J81" s="1941">
        <f t="shared" si="49"/>
        <v>1.7</v>
      </c>
      <c r="K81" s="1941">
        <f t="shared" si="49"/>
        <v>1.9</v>
      </c>
      <c r="L81" s="1941">
        <f t="shared" si="49"/>
        <v>2.1</v>
      </c>
      <c r="M81" s="1941">
        <f t="shared" si="49"/>
        <v>-1.1000000000000001</v>
      </c>
      <c r="N81" s="1941">
        <f t="shared" si="49"/>
        <v>-1.6</v>
      </c>
      <c r="O81" s="1941">
        <f t="shared" si="49"/>
        <v>-0.6</v>
      </c>
      <c r="P81" s="1941">
        <f t="shared" si="49"/>
        <v>0.6</v>
      </c>
      <c r="Q81" s="1941">
        <f t="shared" si="49"/>
        <v>-0.3</v>
      </c>
      <c r="R81" s="1941">
        <f t="shared" si="49"/>
        <v>-1.8</v>
      </c>
      <c r="S81" s="1941">
        <f t="shared" si="49"/>
        <v>0</v>
      </c>
      <c r="T81" s="1941">
        <f t="shared" si="49"/>
        <v>-0.1</v>
      </c>
      <c r="U81" s="1941">
        <f t="shared" si="49"/>
        <v>1.6</v>
      </c>
      <c r="V81" s="1941">
        <f t="shared" si="49"/>
        <v>0.4</v>
      </c>
      <c r="W81" s="1941">
        <f t="shared" si="49"/>
        <v>-0.9</v>
      </c>
      <c r="X81" s="1941">
        <f t="shared" si="49"/>
        <v>-2.7</v>
      </c>
      <c r="Y81" s="1941">
        <f t="shared" si="49"/>
        <v>-2.4</v>
      </c>
      <c r="Z81" s="1941">
        <f t="shared" si="49"/>
        <v>1.9</v>
      </c>
      <c r="AA81" s="1941">
        <f t="shared" si="49"/>
        <v>0.1</v>
      </c>
      <c r="AB81" s="1941">
        <f t="shared" si="49"/>
        <v>-0.9</v>
      </c>
      <c r="AC81" s="1941">
        <f t="shared" si="49"/>
        <v>-1</v>
      </c>
      <c r="AD81" s="1941">
        <f t="shared" si="49"/>
        <v>-2.2999999999999998</v>
      </c>
      <c r="AE81" s="1941">
        <f t="shared" si="49"/>
        <v>0</v>
      </c>
      <c r="AF81" s="1941">
        <f t="shared" si="49"/>
        <v>1</v>
      </c>
      <c r="AG81" s="1941">
        <f t="shared" si="49"/>
        <v>-0.4</v>
      </c>
      <c r="AH81" s="1941">
        <f t="shared" si="49"/>
        <v>0.1</v>
      </c>
      <c r="AI81" s="1941">
        <f t="shared" si="49"/>
        <v>-0.7</v>
      </c>
      <c r="AJ81" s="1941">
        <f t="shared" si="49"/>
        <v>-1.3</v>
      </c>
      <c r="AK81" s="1941">
        <f t="shared" si="49"/>
        <v>1.3</v>
      </c>
      <c r="AL81" s="1941">
        <f t="shared" si="49"/>
        <v>-0.9</v>
      </c>
      <c r="AM81" s="1941">
        <f t="shared" si="49"/>
        <v>-1.7</v>
      </c>
      <c r="AN81" s="2529"/>
    </row>
    <row r="82" spans="2:55" ht="12">
      <c r="B82" s="2849"/>
      <c r="C82" s="1975" t="s">
        <v>569</v>
      </c>
      <c r="D82" s="1964" t="s">
        <v>997</v>
      </c>
      <c r="E82" s="2006">
        <f>E164</f>
        <v>147.6</v>
      </c>
      <c r="F82" s="2006">
        <f t="shared" ref="F82:AM82" si="50">F164</f>
        <v>146.19999999999999</v>
      </c>
      <c r="G82" s="2006">
        <f t="shared" si="50"/>
        <v>133.6</v>
      </c>
      <c r="H82" s="2006">
        <f t="shared" si="50"/>
        <v>113.8</v>
      </c>
      <c r="I82" s="2006">
        <f t="shared" si="50"/>
        <v>102.4</v>
      </c>
      <c r="J82" s="2006">
        <f t="shared" si="50"/>
        <v>103.9</v>
      </c>
      <c r="K82" s="2006">
        <f t="shared" si="50"/>
        <v>107.5</v>
      </c>
      <c r="L82" s="2006">
        <f t="shared" si="50"/>
        <v>115.2</v>
      </c>
      <c r="M82" s="2006">
        <f t="shared" si="50"/>
        <v>115.6</v>
      </c>
      <c r="N82" s="2006">
        <f t="shared" si="50"/>
        <v>105.3</v>
      </c>
      <c r="O82" s="2006">
        <f t="shared" si="50"/>
        <v>106.6</v>
      </c>
      <c r="P82" s="2006">
        <f t="shared" si="50"/>
        <v>112.2</v>
      </c>
      <c r="Q82" s="2006">
        <f t="shared" si="50"/>
        <v>105.4</v>
      </c>
      <c r="R82" s="2006">
        <f t="shared" si="50"/>
        <v>110.2</v>
      </c>
      <c r="S82" s="2006">
        <f t="shared" si="50"/>
        <v>115.9</v>
      </c>
      <c r="T82" s="2006">
        <f t="shared" si="50"/>
        <v>118.5</v>
      </c>
      <c r="U82" s="2006">
        <f t="shared" si="50"/>
        <v>119.9</v>
      </c>
      <c r="V82" s="2006">
        <f t="shared" si="50"/>
        <v>123.5</v>
      </c>
      <c r="W82" s="2006">
        <f t="shared" si="50"/>
        <v>125.3</v>
      </c>
      <c r="X82" s="2006">
        <f t="shared" si="50"/>
        <v>113.9</v>
      </c>
      <c r="Y82" s="2006">
        <f t="shared" si="50"/>
        <v>104.9</v>
      </c>
      <c r="Z82" s="2006">
        <f t="shared" si="50"/>
        <v>113.1</v>
      </c>
      <c r="AA82" s="2006">
        <f t="shared" si="50"/>
        <v>113</v>
      </c>
      <c r="AB82" s="2006">
        <f t="shared" si="50"/>
        <v>113.1</v>
      </c>
      <c r="AC82" s="2006">
        <f t="shared" si="50"/>
        <v>118.9</v>
      </c>
      <c r="AD82" s="2006">
        <f t="shared" si="50"/>
        <v>121</v>
      </c>
      <c r="AE82" s="2006">
        <f t="shared" si="50"/>
        <v>119.4</v>
      </c>
      <c r="AF82" s="2006">
        <f t="shared" si="50"/>
        <v>118</v>
      </c>
      <c r="AG82" s="2006">
        <f t="shared" si="50"/>
        <v>116.9</v>
      </c>
      <c r="AH82" s="2006">
        <f t="shared" si="50"/>
        <v>116.3</v>
      </c>
      <c r="AI82" s="2006">
        <f t="shared" si="50"/>
        <v>113.9</v>
      </c>
      <c r="AJ82" s="2006">
        <f t="shared" si="50"/>
        <v>98.7</v>
      </c>
      <c r="AK82" s="2006">
        <f t="shared" si="50"/>
        <v>109</v>
      </c>
      <c r="AL82" s="2006">
        <f t="shared" si="50"/>
        <v>113</v>
      </c>
      <c r="AM82" s="2006">
        <f t="shared" si="50"/>
        <v>110.6</v>
      </c>
      <c r="AN82" s="2529"/>
      <c r="AP82" s="2021"/>
      <c r="AQ82" s="2021"/>
      <c r="AR82" s="2021"/>
      <c r="AS82" s="2021"/>
      <c r="AT82" s="2021"/>
    </row>
    <row r="83" spans="2:55" ht="12">
      <c r="B83" s="2849"/>
      <c r="C83" s="1979" t="s">
        <v>570</v>
      </c>
      <c r="D83" s="1967" t="s">
        <v>577</v>
      </c>
      <c r="E83" s="2070" t="s">
        <v>579</v>
      </c>
      <c r="F83" s="1941">
        <f t="shared" ref="F83:AM83" si="51">ROUND((F82-E82)/E82*100,1)</f>
        <v>-0.9</v>
      </c>
      <c r="G83" s="1941">
        <f t="shared" si="51"/>
        <v>-8.6</v>
      </c>
      <c r="H83" s="1941">
        <f t="shared" si="51"/>
        <v>-14.8</v>
      </c>
      <c r="I83" s="1941">
        <f t="shared" si="51"/>
        <v>-10</v>
      </c>
      <c r="J83" s="1941">
        <f t="shared" si="51"/>
        <v>1.5</v>
      </c>
      <c r="K83" s="1941">
        <f t="shared" si="51"/>
        <v>3.5</v>
      </c>
      <c r="L83" s="1941">
        <f t="shared" si="51"/>
        <v>7.2</v>
      </c>
      <c r="M83" s="1941">
        <f t="shared" si="51"/>
        <v>0.3</v>
      </c>
      <c r="N83" s="1941">
        <f t="shared" si="51"/>
        <v>-8.9</v>
      </c>
      <c r="O83" s="1941">
        <f t="shared" si="51"/>
        <v>1.2</v>
      </c>
      <c r="P83" s="1941">
        <f t="shared" si="51"/>
        <v>5.3</v>
      </c>
      <c r="Q83" s="1941">
        <f t="shared" si="51"/>
        <v>-6.1</v>
      </c>
      <c r="R83" s="1941">
        <f t="shared" si="51"/>
        <v>4.5999999999999996</v>
      </c>
      <c r="S83" s="1941">
        <f t="shared" si="51"/>
        <v>5.2</v>
      </c>
      <c r="T83" s="1941">
        <f t="shared" si="51"/>
        <v>2.2000000000000002</v>
      </c>
      <c r="U83" s="1941">
        <f t="shared" si="51"/>
        <v>1.2</v>
      </c>
      <c r="V83" s="1941">
        <f t="shared" si="51"/>
        <v>3</v>
      </c>
      <c r="W83" s="1941">
        <f t="shared" si="51"/>
        <v>1.5</v>
      </c>
      <c r="X83" s="1941">
        <f t="shared" si="51"/>
        <v>-9.1</v>
      </c>
      <c r="Y83" s="1941">
        <f t="shared" si="51"/>
        <v>-7.9</v>
      </c>
      <c r="Z83" s="1941">
        <f t="shared" si="51"/>
        <v>7.8</v>
      </c>
      <c r="AA83" s="1941">
        <f t="shared" si="51"/>
        <v>-0.1</v>
      </c>
      <c r="AB83" s="1941">
        <f t="shared" si="51"/>
        <v>0.1</v>
      </c>
      <c r="AC83" s="1941">
        <f t="shared" si="51"/>
        <v>5.0999999999999996</v>
      </c>
      <c r="AD83" s="1941">
        <f t="shared" si="51"/>
        <v>1.8</v>
      </c>
      <c r="AE83" s="1941">
        <f t="shared" si="51"/>
        <v>-1.3</v>
      </c>
      <c r="AF83" s="1941">
        <f t="shared" si="51"/>
        <v>-1.2</v>
      </c>
      <c r="AG83" s="1941">
        <f t="shared" si="51"/>
        <v>-0.9</v>
      </c>
      <c r="AH83" s="1941">
        <f t="shared" si="51"/>
        <v>-0.5</v>
      </c>
      <c r="AI83" s="1941">
        <f t="shared" si="51"/>
        <v>-2.1</v>
      </c>
      <c r="AJ83" s="1941">
        <f t="shared" si="51"/>
        <v>-13.3</v>
      </c>
      <c r="AK83" s="1941">
        <f t="shared" si="51"/>
        <v>10.4</v>
      </c>
      <c r="AL83" s="1941">
        <f t="shared" si="51"/>
        <v>3.7</v>
      </c>
      <c r="AM83" s="1941">
        <f t="shared" si="51"/>
        <v>-2.1</v>
      </c>
      <c r="AN83" s="1976"/>
      <c r="AP83" s="2021"/>
      <c r="AQ83" s="2021"/>
      <c r="AR83" s="2021"/>
      <c r="AS83" s="2021"/>
      <c r="AT83" s="2021"/>
    </row>
    <row r="84" spans="2:55" ht="12">
      <c r="B84" s="2849"/>
      <c r="C84" s="1937" t="s">
        <v>571</v>
      </c>
      <c r="D84" s="1964" t="s">
        <v>997</v>
      </c>
      <c r="E84" s="2005">
        <f>E168</f>
        <v>78.2</v>
      </c>
      <c r="F84" s="2005">
        <f t="shared" ref="F84:AM84" si="52">F168</f>
        <v>80.7</v>
      </c>
      <c r="G84" s="2005">
        <f t="shared" si="52"/>
        <v>83.2</v>
      </c>
      <c r="H84" s="2005">
        <f t="shared" si="52"/>
        <v>84.8</v>
      </c>
      <c r="I84" s="2005">
        <f t="shared" si="52"/>
        <v>85.6</v>
      </c>
      <c r="J84" s="2005">
        <f t="shared" si="52"/>
        <v>85.5</v>
      </c>
      <c r="K84" s="2005">
        <f t="shared" si="52"/>
        <v>84.9</v>
      </c>
      <c r="L84" s="2005">
        <f t="shared" si="52"/>
        <v>84.6</v>
      </c>
      <c r="M84" s="2005">
        <f t="shared" si="52"/>
        <v>85.4</v>
      </c>
      <c r="N84" s="2005">
        <f t="shared" si="52"/>
        <v>85.7</v>
      </c>
      <c r="O84" s="2005">
        <f t="shared" si="52"/>
        <v>85</v>
      </c>
      <c r="P84" s="2005">
        <f t="shared" si="52"/>
        <v>84.3</v>
      </c>
      <c r="Q84" s="2005">
        <f t="shared" si="52"/>
        <v>83.5</v>
      </c>
      <c r="R84" s="2005">
        <f t="shared" si="52"/>
        <v>82.3</v>
      </c>
      <c r="S84" s="2005">
        <f t="shared" si="52"/>
        <v>81.8</v>
      </c>
      <c r="T84" s="2005">
        <f t="shared" si="52"/>
        <v>82.3</v>
      </c>
      <c r="U84" s="2005">
        <f t="shared" si="52"/>
        <v>83</v>
      </c>
      <c r="V84" s="2005">
        <f t="shared" si="52"/>
        <v>84.1</v>
      </c>
      <c r="W84" s="2005">
        <f t="shared" si="52"/>
        <v>86.8</v>
      </c>
      <c r="X84" s="2005">
        <f t="shared" si="52"/>
        <v>89.3</v>
      </c>
      <c r="Y84" s="2005">
        <f t="shared" si="52"/>
        <v>89.9</v>
      </c>
      <c r="Z84" s="2005">
        <f t="shared" si="52"/>
        <v>90.3</v>
      </c>
      <c r="AA84" s="2005">
        <f t="shared" si="52"/>
        <v>90.7</v>
      </c>
      <c r="AB84" s="2005">
        <f t="shared" si="52"/>
        <v>90.8</v>
      </c>
      <c r="AC84" s="2005">
        <f t="shared" si="52"/>
        <v>91.4</v>
      </c>
      <c r="AD84" s="2005">
        <f t="shared" si="52"/>
        <v>92.2</v>
      </c>
      <c r="AE84" s="2005">
        <f t="shared" si="52"/>
        <v>93.2</v>
      </c>
      <c r="AF84" s="2005">
        <f t="shared" si="52"/>
        <v>94.3</v>
      </c>
      <c r="AG84" s="2005">
        <f t="shared" si="52"/>
        <v>96.3</v>
      </c>
      <c r="AH84" s="2005">
        <f t="shared" si="52"/>
        <v>97.5</v>
      </c>
      <c r="AI84" s="2005">
        <f t="shared" si="52"/>
        <v>99.4</v>
      </c>
      <c r="AJ84" s="2005">
        <f t="shared" si="52"/>
        <v>100.1</v>
      </c>
      <c r="AK84" s="2005">
        <f t="shared" si="52"/>
        <v>100.1</v>
      </c>
      <c r="AL84" s="2005">
        <f t="shared" si="52"/>
        <v>99.8</v>
      </c>
      <c r="AM84" s="2005">
        <f t="shared" si="52"/>
        <v>100.6</v>
      </c>
      <c r="AN84" s="2529"/>
      <c r="AP84" s="2021"/>
      <c r="AQ84" s="2021"/>
      <c r="AR84" s="2021"/>
      <c r="AS84" s="2021"/>
      <c r="AT84" s="2021"/>
    </row>
    <row r="85" spans="2:55" ht="12">
      <c r="B85" s="2849"/>
      <c r="C85" s="1937"/>
      <c r="D85" s="1967" t="s">
        <v>577</v>
      </c>
      <c r="E85" s="2070" t="s">
        <v>579</v>
      </c>
      <c r="F85" s="1941">
        <f t="shared" ref="F85:AM85" si="53">ROUND((F84-E84)/E84*100,1)</f>
        <v>3.2</v>
      </c>
      <c r="G85" s="1941">
        <f t="shared" si="53"/>
        <v>3.1</v>
      </c>
      <c r="H85" s="1941">
        <f t="shared" si="53"/>
        <v>1.9</v>
      </c>
      <c r="I85" s="1941">
        <f t="shared" si="53"/>
        <v>0.9</v>
      </c>
      <c r="J85" s="1941">
        <f t="shared" si="53"/>
        <v>-0.1</v>
      </c>
      <c r="K85" s="1941">
        <f t="shared" si="53"/>
        <v>-0.7</v>
      </c>
      <c r="L85" s="1941">
        <f t="shared" si="53"/>
        <v>-0.4</v>
      </c>
      <c r="M85" s="1941">
        <f t="shared" si="53"/>
        <v>0.9</v>
      </c>
      <c r="N85" s="1941">
        <f t="shared" si="53"/>
        <v>0.4</v>
      </c>
      <c r="O85" s="1941">
        <f t="shared" si="53"/>
        <v>-0.8</v>
      </c>
      <c r="P85" s="1941">
        <f t="shared" si="53"/>
        <v>-0.8</v>
      </c>
      <c r="Q85" s="1941">
        <f t="shared" si="53"/>
        <v>-0.9</v>
      </c>
      <c r="R85" s="1941">
        <f t="shared" si="53"/>
        <v>-1.4</v>
      </c>
      <c r="S85" s="1941">
        <f t="shared" si="53"/>
        <v>-0.6</v>
      </c>
      <c r="T85" s="1941">
        <f t="shared" si="53"/>
        <v>0.6</v>
      </c>
      <c r="U85" s="1941">
        <f t="shared" si="53"/>
        <v>0.9</v>
      </c>
      <c r="V85" s="1941">
        <f t="shared" si="53"/>
        <v>1.3</v>
      </c>
      <c r="W85" s="1941">
        <f t="shared" si="53"/>
        <v>3.2</v>
      </c>
      <c r="X85" s="1941">
        <f t="shared" si="53"/>
        <v>2.9</v>
      </c>
      <c r="Y85" s="1941">
        <f t="shared" si="53"/>
        <v>0.7</v>
      </c>
      <c r="Z85" s="1941">
        <f t="shared" si="53"/>
        <v>0.4</v>
      </c>
      <c r="AA85" s="1941">
        <f t="shared" si="53"/>
        <v>0.4</v>
      </c>
      <c r="AB85" s="1941">
        <f t="shared" si="53"/>
        <v>0.1</v>
      </c>
      <c r="AC85" s="1941">
        <f t="shared" si="53"/>
        <v>0.7</v>
      </c>
      <c r="AD85" s="1941">
        <f t="shared" si="53"/>
        <v>0.9</v>
      </c>
      <c r="AE85" s="1941">
        <f t="shared" si="53"/>
        <v>1.1000000000000001</v>
      </c>
      <c r="AF85" s="1941">
        <f t="shared" si="53"/>
        <v>1.2</v>
      </c>
      <c r="AG85" s="1941">
        <f t="shared" si="53"/>
        <v>2.1</v>
      </c>
      <c r="AH85" s="1941">
        <f t="shared" si="53"/>
        <v>1.2</v>
      </c>
      <c r="AI85" s="1941">
        <f t="shared" si="53"/>
        <v>1.9</v>
      </c>
      <c r="AJ85" s="1941">
        <f t="shared" si="53"/>
        <v>0.7</v>
      </c>
      <c r="AK85" s="1941">
        <f t="shared" si="53"/>
        <v>0</v>
      </c>
      <c r="AL85" s="1941">
        <f t="shared" si="53"/>
        <v>-0.3</v>
      </c>
      <c r="AM85" s="1941">
        <f t="shared" si="53"/>
        <v>0.8</v>
      </c>
      <c r="AN85" s="2071"/>
      <c r="AP85" s="2021"/>
      <c r="AQ85" s="2021"/>
      <c r="AR85" s="2021"/>
      <c r="AS85" s="2021"/>
      <c r="AT85" s="2021"/>
      <c r="AU85" s="2021"/>
      <c r="AV85" s="2021"/>
    </row>
    <row r="86" spans="2:55" ht="12">
      <c r="B86" s="2849"/>
      <c r="C86" s="1937" t="s">
        <v>572</v>
      </c>
      <c r="D86" s="1967" t="s">
        <v>1346</v>
      </c>
      <c r="E86" s="2072">
        <v>1.93</v>
      </c>
      <c r="F86" s="2073">
        <v>2.11</v>
      </c>
      <c r="G86" s="2073">
        <v>1.95</v>
      </c>
      <c r="H86" s="2073">
        <v>1.49</v>
      </c>
      <c r="I86" s="2073">
        <v>1.1299999999999999</v>
      </c>
      <c r="J86" s="2073">
        <v>1.07</v>
      </c>
      <c r="K86" s="2073">
        <v>1.0900000000000001</v>
      </c>
      <c r="L86" s="2073">
        <v>1.22</v>
      </c>
      <c r="M86" s="2073">
        <v>1.1299999999999999</v>
      </c>
      <c r="N86" s="1987">
        <v>0.89</v>
      </c>
      <c r="O86" s="1987">
        <v>0.9</v>
      </c>
      <c r="P86" s="1987">
        <v>1.08</v>
      </c>
      <c r="Q86" s="1258">
        <v>0.96</v>
      </c>
      <c r="R86" s="1258">
        <v>0.96</v>
      </c>
      <c r="S86" s="2073">
        <v>1.1200000000000001</v>
      </c>
      <c r="T86" s="2073">
        <v>1.35</v>
      </c>
      <c r="U86" s="2073">
        <v>1.49</v>
      </c>
      <c r="V86" s="2073">
        <v>1.56</v>
      </c>
      <c r="W86" s="2073">
        <v>1.47</v>
      </c>
      <c r="X86" s="2073">
        <v>1.08</v>
      </c>
      <c r="Y86" s="2073">
        <v>0.79</v>
      </c>
      <c r="Z86" s="2073">
        <v>0.93</v>
      </c>
      <c r="AA86" s="2073">
        <v>1.1100000000000001</v>
      </c>
      <c r="AB86" s="2073">
        <v>1.32</v>
      </c>
      <c r="AC86" s="2073">
        <v>1.53</v>
      </c>
      <c r="AD86" s="2073">
        <v>1.69</v>
      </c>
      <c r="AE86" s="2073">
        <v>1.86</v>
      </c>
      <c r="AF86" s="2073">
        <v>2.08</v>
      </c>
      <c r="AG86" s="2073">
        <v>2.29</v>
      </c>
      <c r="AH86" s="2073">
        <v>2.42</v>
      </c>
      <c r="AI86" s="2074">
        <v>2.35</v>
      </c>
      <c r="AJ86" s="2074">
        <v>1.9</v>
      </c>
      <c r="AK86" s="2075">
        <v>2.08</v>
      </c>
      <c r="AL86" s="2075">
        <v>2.2999999999999998</v>
      </c>
      <c r="AM86" s="2076">
        <v>2.2799999999999998</v>
      </c>
      <c r="AN86" s="1978" t="s">
        <v>1399</v>
      </c>
    </row>
    <row r="87" spans="2:55" ht="12">
      <c r="B87" s="2849"/>
      <c r="C87" s="1937" t="s">
        <v>573</v>
      </c>
      <c r="D87" s="1967" t="s">
        <v>1346</v>
      </c>
      <c r="E87" s="2077">
        <v>1.3</v>
      </c>
      <c r="F87" s="2078">
        <v>1.43</v>
      </c>
      <c r="G87" s="2078">
        <v>1.34</v>
      </c>
      <c r="H87" s="2078">
        <v>1</v>
      </c>
      <c r="I87" s="2078">
        <v>0.71</v>
      </c>
      <c r="J87" s="2078">
        <v>0.64</v>
      </c>
      <c r="K87" s="2078">
        <v>0.64</v>
      </c>
      <c r="L87" s="2078">
        <v>0.72</v>
      </c>
      <c r="M87" s="2078">
        <v>0.69</v>
      </c>
      <c r="N87" s="2078">
        <v>0.5</v>
      </c>
      <c r="O87" s="2078">
        <v>0.49</v>
      </c>
      <c r="P87" s="2078">
        <v>0.62</v>
      </c>
      <c r="Q87" s="2078">
        <v>0.56000000000000005</v>
      </c>
      <c r="R87" s="2078">
        <v>0.56000000000000005</v>
      </c>
      <c r="S87" s="2078">
        <v>0.69</v>
      </c>
      <c r="T87" s="2078">
        <v>0.86</v>
      </c>
      <c r="U87" s="2078">
        <v>0.98</v>
      </c>
      <c r="V87" s="2078">
        <v>1.06</v>
      </c>
      <c r="W87" s="2078">
        <v>1.02</v>
      </c>
      <c r="X87" s="2079">
        <v>0.77</v>
      </c>
      <c r="Y87" s="2079">
        <v>0.45</v>
      </c>
      <c r="Z87" s="2079">
        <v>0.56000000000000005</v>
      </c>
      <c r="AA87" s="2079">
        <v>0.68</v>
      </c>
      <c r="AB87" s="2079">
        <v>0.82</v>
      </c>
      <c r="AC87" s="2079">
        <v>0.97</v>
      </c>
      <c r="AD87" s="2079">
        <v>1.1100000000000001</v>
      </c>
      <c r="AE87" s="2079">
        <v>1.23</v>
      </c>
      <c r="AF87" s="2079">
        <v>1.39</v>
      </c>
      <c r="AG87" s="2079">
        <v>1.54</v>
      </c>
      <c r="AH87" s="2079">
        <v>1.62</v>
      </c>
      <c r="AI87" s="2079">
        <v>1.55</v>
      </c>
      <c r="AJ87" s="2079">
        <v>1.1000000000000001</v>
      </c>
      <c r="AK87" s="2080">
        <v>1.1599999999999999</v>
      </c>
      <c r="AL87" s="2080">
        <v>1.31</v>
      </c>
      <c r="AM87" s="2080">
        <v>1.29</v>
      </c>
      <c r="AN87" s="1544" t="s">
        <v>97</v>
      </c>
    </row>
    <row r="88" spans="2:55">
      <c r="B88" s="2850"/>
      <c r="C88" s="2012" t="s">
        <v>574</v>
      </c>
      <c r="D88" s="1967" t="s">
        <v>575</v>
      </c>
      <c r="E88" s="2018"/>
      <c r="F88" s="2081">
        <v>2.0153846153846153</v>
      </c>
      <c r="G88" s="2081">
        <v>2.0076923076923077</v>
      </c>
      <c r="H88" s="2081">
        <v>2.1230769230769226</v>
      </c>
      <c r="I88" s="2081">
        <v>2.5076923076923086</v>
      </c>
      <c r="J88" s="2081">
        <v>2.7769230769230768</v>
      </c>
      <c r="K88" s="2081">
        <v>3.0615384615384613</v>
      </c>
      <c r="L88" s="2081">
        <v>3.1615384615384619</v>
      </c>
      <c r="M88" s="2081">
        <v>3.3</v>
      </c>
      <c r="N88" s="2082">
        <v>4.0846153846153843</v>
      </c>
      <c r="O88" s="2082">
        <v>4.6833333333333327</v>
      </c>
      <c r="P88" s="2083">
        <v>4.7166666666666659</v>
      </c>
      <c r="Q88" s="2084">
        <v>5</v>
      </c>
      <c r="R88" s="2084">
        <v>5.4</v>
      </c>
      <c r="S88" s="2084">
        <v>5.3</v>
      </c>
      <c r="T88" s="2084">
        <v>4.7</v>
      </c>
      <c r="U88" s="2084">
        <v>4.4000000000000004</v>
      </c>
      <c r="V88" s="2084">
        <v>4.0999999999999996</v>
      </c>
      <c r="W88" s="2084">
        <v>3.8</v>
      </c>
      <c r="X88" s="2084">
        <v>4.0999999999999996</v>
      </c>
      <c r="Y88" s="2084">
        <v>5.2</v>
      </c>
      <c r="Z88" s="2084">
        <v>5</v>
      </c>
      <c r="AA88" s="2084">
        <v>4.5</v>
      </c>
      <c r="AB88" s="2084">
        <v>4.3</v>
      </c>
      <c r="AC88" s="2084">
        <v>3.9000000000000004</v>
      </c>
      <c r="AD88" s="1988">
        <v>3.5</v>
      </c>
      <c r="AE88" s="2085">
        <v>3.3</v>
      </c>
      <c r="AF88" s="2085">
        <v>3</v>
      </c>
      <c r="AG88" s="1258">
        <v>2.7</v>
      </c>
      <c r="AH88" s="1988">
        <v>2.4</v>
      </c>
      <c r="AI88" s="1246">
        <v>2.2999999999999998</v>
      </c>
      <c r="AJ88" s="1246">
        <v>2.9</v>
      </c>
      <c r="AK88" s="2086">
        <v>2.8</v>
      </c>
      <c r="AL88" s="2086">
        <v>2.6</v>
      </c>
      <c r="AM88" s="2086">
        <v>2.6</v>
      </c>
      <c r="AN88" s="2087" t="s">
        <v>1108</v>
      </c>
    </row>
    <row r="89" spans="2:55" ht="12">
      <c r="B89" s="1990" t="s">
        <v>1042</v>
      </c>
      <c r="C89" s="1991" t="s">
        <v>1043</v>
      </c>
      <c r="D89" s="1968" t="s">
        <v>1044</v>
      </c>
      <c r="E89" s="2088"/>
      <c r="F89" s="1995"/>
      <c r="G89" s="1995"/>
      <c r="H89" s="1995"/>
      <c r="I89" s="1995"/>
      <c r="J89" s="1995"/>
      <c r="K89" s="1995"/>
      <c r="L89" s="1995"/>
      <c r="M89" s="1995"/>
      <c r="N89" s="2089">
        <v>17272</v>
      </c>
      <c r="O89" s="2089">
        <v>16741</v>
      </c>
      <c r="P89" s="2090">
        <v>18787</v>
      </c>
      <c r="Q89" s="1992">
        <v>19565</v>
      </c>
      <c r="R89" s="1992">
        <v>18587</v>
      </c>
      <c r="S89" s="1992">
        <v>15466</v>
      </c>
      <c r="T89" s="1992">
        <v>13186</v>
      </c>
      <c r="U89" s="1992">
        <v>13170</v>
      </c>
      <c r="V89" s="1992">
        <v>13337</v>
      </c>
      <c r="W89" s="1992">
        <v>14366</v>
      </c>
      <c r="X89" s="1992">
        <v>16146</v>
      </c>
      <c r="Y89" s="1992">
        <v>14732</v>
      </c>
      <c r="Z89" s="1992">
        <v>13065</v>
      </c>
      <c r="AA89" s="1992">
        <v>12707</v>
      </c>
      <c r="AB89" s="1360">
        <v>11719</v>
      </c>
      <c r="AC89" s="1360">
        <v>10536</v>
      </c>
      <c r="AD89" s="2091">
        <v>9543</v>
      </c>
      <c r="AE89" s="2091">
        <v>8684</v>
      </c>
      <c r="AF89" s="2091">
        <v>8381</v>
      </c>
      <c r="AG89" s="2091">
        <v>8367</v>
      </c>
      <c r="AH89" s="2091">
        <v>8111</v>
      </c>
      <c r="AI89" s="2091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978"/>
    </row>
    <row r="90" spans="2:55" ht="12">
      <c r="B90" s="1993" t="s">
        <v>1046</v>
      </c>
      <c r="C90" s="1966"/>
      <c r="D90" s="1946" t="s">
        <v>577</v>
      </c>
      <c r="E90" s="1982" t="s">
        <v>579</v>
      </c>
      <c r="F90" s="1941"/>
      <c r="G90" s="1941"/>
      <c r="H90" s="1941"/>
      <c r="I90" s="1941"/>
      <c r="J90" s="1941"/>
      <c r="K90" s="1941"/>
      <c r="L90" s="1941"/>
      <c r="M90" s="1941"/>
      <c r="N90" s="1941"/>
      <c r="O90" s="1941">
        <f t="shared" ref="O90:AM90" si="54">ROUND((O89-N89)/N89*100,1)</f>
        <v>-3.1</v>
      </c>
      <c r="P90" s="1941">
        <f t="shared" si="54"/>
        <v>12.2</v>
      </c>
      <c r="Q90" s="1941">
        <f t="shared" si="54"/>
        <v>4.0999999999999996</v>
      </c>
      <c r="R90" s="1941">
        <f t="shared" si="54"/>
        <v>-5</v>
      </c>
      <c r="S90" s="1941">
        <f t="shared" si="54"/>
        <v>-16.8</v>
      </c>
      <c r="T90" s="1941">
        <f t="shared" si="54"/>
        <v>-14.7</v>
      </c>
      <c r="U90" s="1941">
        <f t="shared" si="54"/>
        <v>-0.1</v>
      </c>
      <c r="V90" s="1941">
        <f t="shared" si="54"/>
        <v>1.3</v>
      </c>
      <c r="W90" s="1941">
        <f t="shared" si="54"/>
        <v>7.7</v>
      </c>
      <c r="X90" s="1941">
        <f t="shared" si="54"/>
        <v>12.4</v>
      </c>
      <c r="Y90" s="1941">
        <f t="shared" si="54"/>
        <v>-8.8000000000000007</v>
      </c>
      <c r="Z90" s="1941">
        <f t="shared" si="54"/>
        <v>-11.3</v>
      </c>
      <c r="AA90" s="1941">
        <f t="shared" si="54"/>
        <v>-2.7</v>
      </c>
      <c r="AB90" s="1941">
        <f t="shared" si="54"/>
        <v>-7.8</v>
      </c>
      <c r="AC90" s="1941">
        <f t="shared" si="54"/>
        <v>-10.1</v>
      </c>
      <c r="AD90" s="1941">
        <f t="shared" si="54"/>
        <v>-9.4</v>
      </c>
      <c r="AE90" s="1941">
        <f t="shared" si="54"/>
        <v>-9</v>
      </c>
      <c r="AF90" s="1941">
        <f t="shared" si="54"/>
        <v>-3.5</v>
      </c>
      <c r="AG90" s="1941">
        <f t="shared" si="54"/>
        <v>-0.2</v>
      </c>
      <c r="AH90" s="1941">
        <f t="shared" si="54"/>
        <v>-3.1</v>
      </c>
      <c r="AI90" s="1941">
        <f t="shared" si="54"/>
        <v>6.4</v>
      </c>
      <c r="AJ90" s="1941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2002" t="s">
        <v>1047</v>
      </c>
    </row>
    <row r="91" spans="2:55">
      <c r="B91" s="2848" t="s">
        <v>1400</v>
      </c>
      <c r="C91" s="1975" t="s">
        <v>315</v>
      </c>
      <c r="D91" s="1964" t="s">
        <v>1356</v>
      </c>
      <c r="E91" s="1994">
        <v>3628.2249999999999</v>
      </c>
      <c r="F91" s="1996">
        <v>3775.6909999999998</v>
      </c>
      <c r="G91" s="1996">
        <v>3968.297</v>
      </c>
      <c r="H91" s="1996">
        <v>4002.7330000000002</v>
      </c>
      <c r="I91" s="1996">
        <v>4024.56</v>
      </c>
      <c r="J91" s="1996">
        <v>3981.4520000000002</v>
      </c>
      <c r="K91" s="1996">
        <v>3968.828</v>
      </c>
      <c r="L91" s="1996">
        <v>3968.9839999999999</v>
      </c>
      <c r="M91" s="1996">
        <v>3971.84</v>
      </c>
      <c r="N91" s="2092">
        <v>3923.6909999999998</v>
      </c>
      <c r="O91" s="2092">
        <v>3854.576</v>
      </c>
      <c r="P91" s="2092">
        <v>3814.8330000000001</v>
      </c>
      <c r="Q91" s="1996">
        <v>3675.2170000000001</v>
      </c>
      <c r="R91" s="1996">
        <v>3653.55</v>
      </c>
      <c r="S91" s="1996">
        <v>3639.1759999999999</v>
      </c>
      <c r="T91" s="1996">
        <v>3621.306</v>
      </c>
      <c r="U91" s="1996">
        <v>3589.8780000000002</v>
      </c>
      <c r="V91" s="1996">
        <v>3544.7289999999998</v>
      </c>
      <c r="W91" s="1996">
        <v>3588.8009999999999</v>
      </c>
      <c r="X91" s="1996">
        <v>3533.1329999999998</v>
      </c>
      <c r="Y91" s="1996">
        <v>3505.7550000000001</v>
      </c>
      <c r="Z91" s="1996">
        <v>3451.741</v>
      </c>
      <c r="AA91" s="1996">
        <v>3408.5219999999999</v>
      </c>
      <c r="AB91" s="1996">
        <v>3452.4059999999999</v>
      </c>
      <c r="AC91" s="1996">
        <v>3521.38</v>
      </c>
      <c r="AD91" s="1997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93">
        <v>3148.3960000000002</v>
      </c>
      <c r="AL91" s="2093">
        <f>293671*12/1000</f>
        <v>3524.0520000000001</v>
      </c>
      <c r="AM91" s="2093">
        <f>294116*12/1000</f>
        <v>3529.3919999999998</v>
      </c>
      <c r="AN91" s="1998" t="s">
        <v>1401</v>
      </c>
      <c r="AP91" s="1999"/>
      <c r="AQ91" s="1999"/>
      <c r="AR91" s="1999"/>
      <c r="AS91" s="1999"/>
      <c r="AT91" s="1999"/>
      <c r="AU91" s="1999"/>
      <c r="AV91" s="1999"/>
      <c r="AW91" s="1999"/>
      <c r="AX91" s="1999"/>
      <c r="AY91" s="1999"/>
      <c r="AZ91" s="1999"/>
      <c r="BA91" s="1999"/>
      <c r="BB91" s="1999"/>
      <c r="BC91" s="1999"/>
    </row>
    <row r="92" spans="2:55" ht="12">
      <c r="B92" s="2849"/>
      <c r="C92" s="1979" t="s">
        <v>565</v>
      </c>
      <c r="D92" s="1967" t="s">
        <v>577</v>
      </c>
      <c r="E92" s="1982" t="s">
        <v>579</v>
      </c>
      <c r="F92" s="1941">
        <f t="shared" ref="F92:AM92" si="55">ROUND((F91-E91)/E91*100,1)</f>
        <v>4.0999999999999996</v>
      </c>
      <c r="G92" s="1941">
        <f t="shared" si="55"/>
        <v>5.0999999999999996</v>
      </c>
      <c r="H92" s="1941">
        <f t="shared" si="55"/>
        <v>0.9</v>
      </c>
      <c r="I92" s="1941">
        <f t="shared" si="55"/>
        <v>0.5</v>
      </c>
      <c r="J92" s="1941">
        <f t="shared" si="55"/>
        <v>-1.1000000000000001</v>
      </c>
      <c r="K92" s="1941">
        <f t="shared" si="55"/>
        <v>-0.3</v>
      </c>
      <c r="L92" s="1941">
        <f t="shared" si="55"/>
        <v>0</v>
      </c>
      <c r="M92" s="1941">
        <f t="shared" si="55"/>
        <v>0.1</v>
      </c>
      <c r="N92" s="1941">
        <f t="shared" si="55"/>
        <v>-1.2</v>
      </c>
      <c r="O92" s="1941">
        <f t="shared" si="55"/>
        <v>-1.8</v>
      </c>
      <c r="P92" s="1941">
        <f t="shared" si="55"/>
        <v>-1</v>
      </c>
      <c r="Q92" s="1941">
        <f t="shared" si="55"/>
        <v>-3.7</v>
      </c>
      <c r="R92" s="1941">
        <f t="shared" si="55"/>
        <v>-0.6</v>
      </c>
      <c r="S92" s="1941">
        <f t="shared" si="55"/>
        <v>-0.4</v>
      </c>
      <c r="T92" s="1941">
        <f t="shared" si="55"/>
        <v>-0.5</v>
      </c>
      <c r="U92" s="1941">
        <f t="shared" si="55"/>
        <v>-0.9</v>
      </c>
      <c r="V92" s="1941">
        <f t="shared" si="55"/>
        <v>-1.3</v>
      </c>
      <c r="W92" s="1941">
        <f t="shared" si="55"/>
        <v>1.2</v>
      </c>
      <c r="X92" s="1941">
        <f t="shared" si="55"/>
        <v>-1.6</v>
      </c>
      <c r="Y92" s="1941">
        <f t="shared" si="55"/>
        <v>-0.8</v>
      </c>
      <c r="Z92" s="1941">
        <f t="shared" si="55"/>
        <v>-1.5</v>
      </c>
      <c r="AA92" s="1941">
        <f t="shared" si="55"/>
        <v>-1.3</v>
      </c>
      <c r="AB92" s="1941">
        <f t="shared" si="55"/>
        <v>1.3</v>
      </c>
      <c r="AC92" s="1941">
        <f t="shared" si="55"/>
        <v>2</v>
      </c>
      <c r="AD92" s="1941">
        <f t="shared" si="55"/>
        <v>-1.8</v>
      </c>
      <c r="AE92" s="1941">
        <f t="shared" si="55"/>
        <v>-0.9</v>
      </c>
      <c r="AF92" s="1941">
        <f t="shared" si="55"/>
        <v>-1.6</v>
      </c>
      <c r="AG92" s="1941">
        <f t="shared" si="55"/>
        <v>1.3</v>
      </c>
      <c r="AH92" s="1941">
        <f t="shared" si="55"/>
        <v>1.6</v>
      </c>
      <c r="AI92" s="1941">
        <f t="shared" si="55"/>
        <v>0.8</v>
      </c>
      <c r="AJ92" s="1941">
        <f t="shared" si="55"/>
        <v>-5.2</v>
      </c>
      <c r="AK92" s="1941">
        <f t="shared" si="55"/>
        <v>-5</v>
      </c>
      <c r="AL92" s="1226">
        <f t="shared" si="55"/>
        <v>11.9</v>
      </c>
      <c r="AM92" s="1226">
        <f t="shared" si="55"/>
        <v>0.2</v>
      </c>
      <c r="AN92" s="2858" t="s">
        <v>1358</v>
      </c>
      <c r="AP92" s="2094"/>
      <c r="AQ92" s="2094"/>
      <c r="AR92" s="2094"/>
      <c r="AS92" s="2094"/>
      <c r="AT92" s="2094"/>
      <c r="AU92" s="2094"/>
      <c r="AV92" s="2094"/>
      <c r="AW92" s="2094"/>
      <c r="AX92" s="2094"/>
      <c r="AY92" s="2094"/>
      <c r="AZ92" s="2094"/>
      <c r="BA92" s="2094"/>
      <c r="BB92" s="2094"/>
      <c r="BC92" s="2094"/>
    </row>
    <row r="93" spans="2:55" ht="12">
      <c r="B93" s="2849"/>
      <c r="C93" s="1975" t="s">
        <v>315</v>
      </c>
      <c r="D93" s="2001" t="s">
        <v>1356</v>
      </c>
      <c r="E93" s="1282">
        <f t="shared" ref="E93:AM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2858"/>
    </row>
    <row r="94" spans="2:55" ht="12">
      <c r="B94" s="2849"/>
      <c r="C94" s="2011" t="s">
        <v>566</v>
      </c>
      <c r="D94" s="1967" t="s">
        <v>577</v>
      </c>
      <c r="E94" s="1981" t="s">
        <v>579</v>
      </c>
      <c r="F94" s="1947">
        <f t="shared" ref="F94:P94" si="57">ROUND((F93-E93)/E93*100,1)</f>
        <v>1</v>
      </c>
      <c r="G94" s="1947">
        <f t="shared" si="57"/>
        <v>2.2999999999999998</v>
      </c>
      <c r="H94" s="1947">
        <f t="shared" si="57"/>
        <v>-0.8</v>
      </c>
      <c r="I94" s="1947">
        <f t="shared" si="57"/>
        <v>-0.6</v>
      </c>
      <c r="J94" s="1947">
        <f t="shared" si="57"/>
        <v>-1.5</v>
      </c>
      <c r="K94" s="1947">
        <f t="shared" si="57"/>
        <v>-0.1</v>
      </c>
      <c r="L94" s="1947">
        <f t="shared" si="57"/>
        <v>-0.4</v>
      </c>
      <c r="M94" s="1947">
        <f t="shared" si="57"/>
        <v>-1.9</v>
      </c>
      <c r="N94" s="1947">
        <f t="shared" si="57"/>
        <v>-1.4</v>
      </c>
      <c r="O94" s="1947">
        <f t="shared" si="57"/>
        <v>-1.3</v>
      </c>
      <c r="P94" s="1947">
        <f t="shared" si="57"/>
        <v>-0.4</v>
      </c>
      <c r="Q94" s="1947">
        <f>ROUND((Q93-P93)/P93*100,1)</f>
        <v>-2.8</v>
      </c>
      <c r="R94" s="1947">
        <f t="shared" ref="R94:AM94" si="58">ROUND((R93-Q93)/Q93*100,1)</f>
        <v>0</v>
      </c>
      <c r="S94" s="1947">
        <f t="shared" si="58"/>
        <v>-0.2</v>
      </c>
      <c r="T94" s="1947">
        <f t="shared" si="58"/>
        <v>-0.4</v>
      </c>
      <c r="U94" s="1947">
        <f t="shared" si="58"/>
        <v>-0.7</v>
      </c>
      <c r="V94" s="1947">
        <f t="shared" si="58"/>
        <v>-1.5</v>
      </c>
      <c r="W94" s="1947">
        <f t="shared" si="58"/>
        <v>0.8</v>
      </c>
      <c r="X94" s="1947">
        <f t="shared" si="58"/>
        <v>-2.6</v>
      </c>
      <c r="Y94" s="1947">
        <f t="shared" si="58"/>
        <v>0.9</v>
      </c>
      <c r="Z94" s="1947">
        <f t="shared" si="58"/>
        <v>-1</v>
      </c>
      <c r="AA94" s="1947">
        <f t="shared" si="58"/>
        <v>-1.1000000000000001</v>
      </c>
      <c r="AB94" s="1947">
        <f t="shared" si="58"/>
        <v>1.5</v>
      </c>
      <c r="AC94" s="1947">
        <f t="shared" si="58"/>
        <v>1.1000000000000001</v>
      </c>
      <c r="AD94" s="1947">
        <f t="shared" si="58"/>
        <v>-4.5999999999999996</v>
      </c>
      <c r="AE94" s="1947">
        <f t="shared" si="58"/>
        <v>-1.1000000000000001</v>
      </c>
      <c r="AF94" s="1947">
        <f t="shared" si="58"/>
        <v>-1.6</v>
      </c>
      <c r="AG94" s="1947">
        <f t="shared" si="58"/>
        <v>0.5</v>
      </c>
      <c r="AH94" s="1947">
        <f t="shared" si="58"/>
        <v>0.8</v>
      </c>
      <c r="AI94" s="1947">
        <f t="shared" si="58"/>
        <v>0.3</v>
      </c>
      <c r="AJ94" s="1947">
        <f t="shared" si="58"/>
        <v>-5</v>
      </c>
      <c r="AK94" s="1947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940" t="s">
        <v>1359</v>
      </c>
    </row>
    <row r="95" spans="2:55" ht="12">
      <c r="B95" s="2849"/>
      <c r="C95" s="1361" t="s">
        <v>1126</v>
      </c>
      <c r="D95" s="1256" t="s">
        <v>1052</v>
      </c>
      <c r="E95" s="2095"/>
      <c r="F95" s="2003"/>
      <c r="G95" s="2003"/>
      <c r="H95" s="2003"/>
      <c r="I95" s="2003"/>
      <c r="J95" s="2003"/>
      <c r="K95" s="2003"/>
      <c r="L95" s="2003"/>
      <c r="M95" s="2003"/>
      <c r="N95" s="2003"/>
      <c r="O95" s="2003"/>
      <c r="P95" s="2003"/>
      <c r="Q95" s="2003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2003">
        <v>100.51474409333333</v>
      </c>
      <c r="AC95" s="2003">
        <v>103.85756739666665</v>
      </c>
      <c r="AD95" s="2003">
        <v>100.67567174333334</v>
      </c>
      <c r="AE95" s="2003">
        <v>101.22994118333332</v>
      </c>
      <c r="AF95" s="2003">
        <v>100.66124977499999</v>
      </c>
      <c r="AG95" s="2003">
        <v>101.8896531625</v>
      </c>
      <c r="AH95" s="2003">
        <v>102.21175786333333</v>
      </c>
      <c r="AI95" s="2003">
        <v>100.77965961416668</v>
      </c>
      <c r="AJ95" s="1266">
        <v>94.371563350833341</v>
      </c>
      <c r="AK95" s="1266">
        <v>96.690717147499996</v>
      </c>
      <c r="AL95" s="1266">
        <v>99.171010290833337</v>
      </c>
      <c r="AM95" s="1266">
        <v>100.10677907000002</v>
      </c>
      <c r="AN95" s="2096" t="s">
        <v>1053</v>
      </c>
    </row>
    <row r="96" spans="2:55" ht="12">
      <c r="B96" s="2849"/>
      <c r="C96" s="1234"/>
      <c r="D96" s="1251" t="s">
        <v>577</v>
      </c>
      <c r="E96" s="1982"/>
      <c r="F96" s="1941"/>
      <c r="G96" s="1941"/>
      <c r="H96" s="1941"/>
      <c r="I96" s="1941"/>
      <c r="J96" s="1941"/>
      <c r="K96" s="1941"/>
      <c r="L96" s="1941"/>
      <c r="M96" s="1941"/>
      <c r="N96" s="1941"/>
      <c r="O96" s="1941"/>
      <c r="P96" s="1941"/>
      <c r="Q96" s="1941"/>
      <c r="R96" s="1941"/>
      <c r="S96" s="1268">
        <f t="shared" ref="S96:AM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41">
        <f t="shared" si="59"/>
        <v>0.1</v>
      </c>
      <c r="AC96" s="1941">
        <f t="shared" si="59"/>
        <v>3.3</v>
      </c>
      <c r="AD96" s="1941">
        <f t="shared" si="59"/>
        <v>-3.1</v>
      </c>
      <c r="AE96" s="1941">
        <f t="shared" si="59"/>
        <v>0.6</v>
      </c>
      <c r="AF96" s="1941">
        <f t="shared" si="59"/>
        <v>-0.6</v>
      </c>
      <c r="AG96" s="1941">
        <f t="shared" si="59"/>
        <v>1.2</v>
      </c>
      <c r="AH96" s="1941">
        <f t="shared" si="59"/>
        <v>0.3</v>
      </c>
      <c r="AI96" s="1941">
        <f t="shared" si="59"/>
        <v>-1.4</v>
      </c>
      <c r="AJ96" s="1941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2002"/>
    </row>
    <row r="97" spans="2:56" ht="12">
      <c r="B97" s="2849"/>
      <c r="C97" s="1975" t="s">
        <v>1360</v>
      </c>
      <c r="D97" s="2001" t="s">
        <v>1361</v>
      </c>
      <c r="E97" s="1939">
        <v>1672.7829999999999</v>
      </c>
      <c r="F97" s="2097">
        <v>1665.367</v>
      </c>
      <c r="G97" s="2097">
        <v>1342.9770000000001</v>
      </c>
      <c r="H97" s="2097">
        <v>1419.752</v>
      </c>
      <c r="I97" s="2097">
        <v>1509.787</v>
      </c>
      <c r="J97" s="2097">
        <v>1560.62</v>
      </c>
      <c r="K97" s="2097">
        <v>1484.652</v>
      </c>
      <c r="L97" s="2097">
        <v>1630.3779999999999</v>
      </c>
      <c r="M97" s="2097">
        <v>1341.347</v>
      </c>
      <c r="N97" s="2098">
        <v>1179.5360000000001</v>
      </c>
      <c r="O97" s="2098">
        <v>1226.2070000000001</v>
      </c>
      <c r="P97" s="2098">
        <v>1213.1569999999999</v>
      </c>
      <c r="Q97" s="2098">
        <v>1173.17</v>
      </c>
      <c r="R97" s="2098">
        <v>1145.5530000000001</v>
      </c>
      <c r="S97" s="2098">
        <v>1173.6489999999999</v>
      </c>
      <c r="T97" s="2098">
        <v>1193.038</v>
      </c>
      <c r="U97" s="2098">
        <v>1249.366</v>
      </c>
      <c r="V97" s="2098">
        <v>1285.2460000000001</v>
      </c>
      <c r="W97" s="2098">
        <v>1035.598</v>
      </c>
      <c r="X97" s="2098">
        <v>1039.18</v>
      </c>
      <c r="Y97" s="2098">
        <v>775.27700000000004</v>
      </c>
      <c r="Z97" s="2098">
        <v>819.02</v>
      </c>
      <c r="AA97" s="2098">
        <v>841.24599999999998</v>
      </c>
      <c r="AB97" s="2097">
        <v>893.00199999999995</v>
      </c>
      <c r="AC97" s="2097">
        <v>987.25400000000002</v>
      </c>
      <c r="AD97" s="2099">
        <v>880.47</v>
      </c>
      <c r="AE97" s="1261">
        <v>920.53700000000003</v>
      </c>
      <c r="AF97" s="1261">
        <v>974.13699999999994</v>
      </c>
      <c r="AG97" s="1261">
        <v>946.39599999999996</v>
      </c>
      <c r="AH97" s="2068">
        <v>952.93600000000004</v>
      </c>
      <c r="AI97" s="2068">
        <v>883.68700000000001</v>
      </c>
      <c r="AJ97" s="2068">
        <v>847.57500000000005</v>
      </c>
      <c r="AK97" s="2069">
        <v>865.90899999999999</v>
      </c>
      <c r="AL97" s="2069">
        <v>860.82799999999997</v>
      </c>
      <c r="AM97" s="2069">
        <v>635.42821000000004</v>
      </c>
      <c r="AN97" s="1942" t="s">
        <v>1402</v>
      </c>
    </row>
    <row r="98" spans="2:56" ht="12">
      <c r="B98" s="2849"/>
      <c r="C98" s="1979" t="s">
        <v>1364</v>
      </c>
      <c r="D98" s="1967" t="s">
        <v>577</v>
      </c>
      <c r="E98" s="1982" t="s">
        <v>579</v>
      </c>
      <c r="F98" s="1941">
        <f t="shared" ref="F98:AM98" si="60">ROUND((F97-E97)/E97*100,1)</f>
        <v>-0.4</v>
      </c>
      <c r="G98" s="1941">
        <f t="shared" si="60"/>
        <v>-19.399999999999999</v>
      </c>
      <c r="H98" s="1941">
        <f t="shared" si="60"/>
        <v>5.7</v>
      </c>
      <c r="I98" s="1941">
        <f t="shared" si="60"/>
        <v>6.3</v>
      </c>
      <c r="J98" s="1941">
        <f t="shared" si="60"/>
        <v>3.4</v>
      </c>
      <c r="K98" s="1941">
        <f t="shared" si="60"/>
        <v>-4.9000000000000004</v>
      </c>
      <c r="L98" s="1941">
        <f t="shared" si="60"/>
        <v>9.8000000000000007</v>
      </c>
      <c r="M98" s="1941">
        <f t="shared" si="60"/>
        <v>-17.7</v>
      </c>
      <c r="N98" s="1941">
        <f t="shared" si="60"/>
        <v>-12.1</v>
      </c>
      <c r="O98" s="1941">
        <f t="shared" si="60"/>
        <v>4</v>
      </c>
      <c r="P98" s="1941">
        <f t="shared" si="60"/>
        <v>-1.1000000000000001</v>
      </c>
      <c r="Q98" s="1941">
        <f t="shared" si="60"/>
        <v>-3.3</v>
      </c>
      <c r="R98" s="1941">
        <f t="shared" si="60"/>
        <v>-2.4</v>
      </c>
      <c r="S98" s="1941">
        <f t="shared" si="60"/>
        <v>2.5</v>
      </c>
      <c r="T98" s="1941">
        <f t="shared" si="60"/>
        <v>1.7</v>
      </c>
      <c r="U98" s="1941">
        <f t="shared" si="60"/>
        <v>4.7</v>
      </c>
      <c r="V98" s="1941">
        <f t="shared" si="60"/>
        <v>2.9</v>
      </c>
      <c r="W98" s="1941">
        <f t="shared" si="60"/>
        <v>-19.399999999999999</v>
      </c>
      <c r="X98" s="1941">
        <f t="shared" si="60"/>
        <v>0.3</v>
      </c>
      <c r="Y98" s="1941">
        <f t="shared" si="60"/>
        <v>-25.4</v>
      </c>
      <c r="Z98" s="1941">
        <f t="shared" si="60"/>
        <v>5.6</v>
      </c>
      <c r="AA98" s="1941">
        <f t="shared" si="60"/>
        <v>2.7</v>
      </c>
      <c r="AB98" s="1941">
        <f t="shared" si="60"/>
        <v>6.2</v>
      </c>
      <c r="AC98" s="1941">
        <f t="shared" si="60"/>
        <v>10.6</v>
      </c>
      <c r="AD98" s="1941">
        <f t="shared" si="60"/>
        <v>-10.8</v>
      </c>
      <c r="AE98" s="1941">
        <f t="shared" si="60"/>
        <v>4.5999999999999996</v>
      </c>
      <c r="AF98" s="1941">
        <f t="shared" si="60"/>
        <v>5.8</v>
      </c>
      <c r="AG98" s="1941">
        <f t="shared" si="60"/>
        <v>-2.8</v>
      </c>
      <c r="AH98" s="1941">
        <f t="shared" si="60"/>
        <v>0.7</v>
      </c>
      <c r="AI98" s="1941">
        <f t="shared" si="60"/>
        <v>-7.3</v>
      </c>
      <c r="AJ98" s="1941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226">
        <f t="shared" si="60"/>
        <v>-26.2</v>
      </c>
      <c r="AN98" s="1942" t="s">
        <v>97</v>
      </c>
    </row>
    <row r="99" spans="2:56">
      <c r="B99" s="2849"/>
      <c r="C99" s="2004" t="s">
        <v>1365</v>
      </c>
      <c r="D99" s="1980" t="s">
        <v>1060</v>
      </c>
      <c r="E99" s="2100">
        <v>272.88</v>
      </c>
      <c r="F99" s="2101">
        <v>279.116061</v>
      </c>
      <c r="G99" s="2101">
        <v>252.001294</v>
      </c>
      <c r="H99" s="2101">
        <v>240.139691</v>
      </c>
      <c r="I99" s="2101">
        <v>230.84798699999999</v>
      </c>
      <c r="J99" s="2101">
        <v>238.586568</v>
      </c>
      <c r="K99" s="2101">
        <v>232.39239599999999</v>
      </c>
      <c r="L99" s="2101">
        <v>258.36095499999999</v>
      </c>
      <c r="M99" s="2101">
        <v>220.580038</v>
      </c>
      <c r="N99" s="2102">
        <v>193.35249999999999</v>
      </c>
      <c r="O99" s="2101">
        <v>197.01744500000001</v>
      </c>
      <c r="P99" s="2101">
        <v>194.480842</v>
      </c>
      <c r="Q99" s="2101">
        <v>178.90267399999999</v>
      </c>
      <c r="R99" s="2101">
        <v>171.03020900000001</v>
      </c>
      <c r="S99" s="2101">
        <v>176.532917</v>
      </c>
      <c r="T99" s="2101">
        <v>182.77400299999999</v>
      </c>
      <c r="U99" s="2101">
        <v>185.68073000000001</v>
      </c>
      <c r="V99" s="2101">
        <v>187.614047</v>
      </c>
      <c r="W99" s="2097">
        <v>157.22153</v>
      </c>
      <c r="X99" s="2097">
        <v>151.39322100000001</v>
      </c>
      <c r="Y99" s="2097">
        <v>113.19610400000001</v>
      </c>
      <c r="Z99" s="2097">
        <v>122.283007</v>
      </c>
      <c r="AA99" s="2097">
        <v>127.29201</v>
      </c>
      <c r="AB99" s="2097">
        <v>135.45405700000001</v>
      </c>
      <c r="AC99" s="2097">
        <v>148.63588899999999</v>
      </c>
      <c r="AD99" s="2099">
        <v>130.790921</v>
      </c>
      <c r="AE99" s="2099">
        <v>129.424092</v>
      </c>
      <c r="AF99" s="2099">
        <v>134.186801</v>
      </c>
      <c r="AG99" s="2099">
        <v>133.02935600000001</v>
      </c>
      <c r="AH99" s="2099">
        <v>131.079408</v>
      </c>
      <c r="AI99" s="2099">
        <v>124.93777</v>
      </c>
      <c r="AJ99" s="1261">
        <v>114.29967000000001</v>
      </c>
      <c r="AK99" s="2008">
        <v>122.46798</v>
      </c>
      <c r="AL99" s="2008">
        <v>118.722364</v>
      </c>
      <c r="AM99" s="2246">
        <v>108.31048</v>
      </c>
      <c r="AN99" s="1976"/>
      <c r="AP99" s="327" t="s">
        <v>1368</v>
      </c>
    </row>
    <row r="100" spans="2:56" ht="12">
      <c r="B100" s="2849"/>
      <c r="C100" s="1979" t="s">
        <v>1367</v>
      </c>
      <c r="D100" s="1967" t="s">
        <v>577</v>
      </c>
      <c r="E100" s="2103" t="s">
        <v>579</v>
      </c>
      <c r="F100" s="1941">
        <f t="shared" ref="F100:AM100" si="61">ROUND((F99-E99)/E99*100,1)</f>
        <v>2.2999999999999998</v>
      </c>
      <c r="G100" s="1941">
        <f t="shared" si="61"/>
        <v>-9.6999999999999993</v>
      </c>
      <c r="H100" s="1941">
        <f t="shared" si="61"/>
        <v>-4.7</v>
      </c>
      <c r="I100" s="1941">
        <f t="shared" si="61"/>
        <v>-3.9</v>
      </c>
      <c r="J100" s="1941">
        <f t="shared" si="61"/>
        <v>3.4</v>
      </c>
      <c r="K100" s="1941">
        <f t="shared" si="61"/>
        <v>-2.6</v>
      </c>
      <c r="L100" s="1941">
        <f t="shared" si="61"/>
        <v>11.2</v>
      </c>
      <c r="M100" s="1941">
        <f t="shared" si="61"/>
        <v>-14.6</v>
      </c>
      <c r="N100" s="1941">
        <f t="shared" si="61"/>
        <v>-12.3</v>
      </c>
      <c r="O100" s="1941">
        <f t="shared" si="61"/>
        <v>1.9</v>
      </c>
      <c r="P100" s="1941">
        <f t="shared" si="61"/>
        <v>-1.3</v>
      </c>
      <c r="Q100" s="1941">
        <f t="shared" si="61"/>
        <v>-8</v>
      </c>
      <c r="R100" s="1941">
        <f t="shared" si="61"/>
        <v>-4.4000000000000004</v>
      </c>
      <c r="S100" s="1941">
        <f t="shared" si="61"/>
        <v>3.2</v>
      </c>
      <c r="T100" s="1941">
        <f t="shared" si="61"/>
        <v>3.5</v>
      </c>
      <c r="U100" s="1941">
        <f t="shared" si="61"/>
        <v>1.6</v>
      </c>
      <c r="V100" s="1941">
        <f t="shared" si="61"/>
        <v>1</v>
      </c>
      <c r="W100" s="1941">
        <f t="shared" si="61"/>
        <v>-16.2</v>
      </c>
      <c r="X100" s="1941">
        <f t="shared" si="61"/>
        <v>-3.7</v>
      </c>
      <c r="Y100" s="1941">
        <f t="shared" si="61"/>
        <v>-25.2</v>
      </c>
      <c r="Z100" s="1941">
        <f t="shared" si="61"/>
        <v>8</v>
      </c>
      <c r="AA100" s="1941">
        <f t="shared" si="61"/>
        <v>4.0999999999999996</v>
      </c>
      <c r="AB100" s="1941">
        <f t="shared" si="61"/>
        <v>6.4</v>
      </c>
      <c r="AC100" s="1941">
        <f t="shared" si="61"/>
        <v>9.6999999999999993</v>
      </c>
      <c r="AD100" s="1941">
        <f t="shared" si="61"/>
        <v>-12</v>
      </c>
      <c r="AE100" s="1941">
        <f t="shared" si="61"/>
        <v>-1</v>
      </c>
      <c r="AF100" s="1941">
        <f t="shared" si="61"/>
        <v>3.7</v>
      </c>
      <c r="AG100" s="1941">
        <f t="shared" si="61"/>
        <v>-0.9</v>
      </c>
      <c r="AH100" s="1941">
        <f t="shared" si="61"/>
        <v>-1.5</v>
      </c>
      <c r="AI100" s="1941">
        <f t="shared" si="61"/>
        <v>-4.7</v>
      </c>
      <c r="AJ100" s="1941">
        <f t="shared" si="61"/>
        <v>-8.5</v>
      </c>
      <c r="AK100" s="1941">
        <f t="shared" si="61"/>
        <v>7.1</v>
      </c>
      <c r="AL100" s="1941">
        <f t="shared" si="61"/>
        <v>-3.1</v>
      </c>
      <c r="AM100" s="1941">
        <f t="shared" si="61"/>
        <v>-8.8000000000000007</v>
      </c>
      <c r="AN100" s="1983"/>
    </row>
    <row r="101" spans="2:56">
      <c r="B101" s="2849"/>
      <c r="C101" s="1975" t="s">
        <v>1062</v>
      </c>
      <c r="D101" s="1980" t="s">
        <v>1130</v>
      </c>
      <c r="E101" s="2048"/>
      <c r="F101" s="2007"/>
      <c r="G101" s="2007"/>
      <c r="H101" s="2007"/>
      <c r="I101" s="1996">
        <v>4807.8890000000001</v>
      </c>
      <c r="J101" s="1996">
        <v>5055.3739999999998</v>
      </c>
      <c r="K101" s="1996">
        <v>5170.8549999999996</v>
      </c>
      <c r="L101" s="1996">
        <v>5561.6080000000002</v>
      </c>
      <c r="M101" s="1996">
        <v>4747.0889999999999</v>
      </c>
      <c r="N101" s="1281">
        <v>4213.4799999999996</v>
      </c>
      <c r="O101" s="1997">
        <v>3980.6579999999994</v>
      </c>
      <c r="P101" s="1996">
        <v>4119.2740000000003</v>
      </c>
      <c r="Q101" s="1996">
        <v>3979.8339999999998</v>
      </c>
      <c r="R101" s="1996">
        <v>4043.4639999999999</v>
      </c>
      <c r="S101" s="1996">
        <v>4029.3150000000005</v>
      </c>
      <c r="T101" s="1996">
        <v>3939.7330000000002</v>
      </c>
      <c r="U101" s="1996">
        <v>3913.183</v>
      </c>
      <c r="V101" s="1996">
        <v>3587.9290000000001</v>
      </c>
      <c r="W101" s="1996">
        <v>3426.5770000000002</v>
      </c>
      <c r="X101" s="1996">
        <v>2891.9009999999998</v>
      </c>
      <c r="Y101" s="1997">
        <v>3182.0729999999999</v>
      </c>
      <c r="Z101" s="1997">
        <v>2972.348</v>
      </c>
      <c r="AA101" s="1997">
        <v>3064.3359999999993</v>
      </c>
      <c r="AB101" s="1997">
        <v>3237.69</v>
      </c>
      <c r="AC101" s="1997">
        <v>3430.328</v>
      </c>
      <c r="AD101" s="1997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104">
        <v>3336.59</v>
      </c>
      <c r="AI101" s="2104">
        <v>3182.76</v>
      </c>
      <c r="AJ101" s="2104">
        <v>2898.884</v>
      </c>
      <c r="AK101" s="2105">
        <v>2660.855</v>
      </c>
      <c r="AL101" s="2105">
        <v>2692.96</v>
      </c>
      <c r="AM101" s="2105">
        <v>2931.87</v>
      </c>
      <c r="AN101" s="1276" t="s">
        <v>1064</v>
      </c>
      <c r="AP101" s="2106"/>
      <c r="AQ101" s="2106"/>
      <c r="AR101" s="2106"/>
      <c r="AS101" s="2106"/>
      <c r="AT101" s="2106"/>
      <c r="AU101" s="2106"/>
      <c r="AV101" s="2106"/>
      <c r="AW101" s="2106"/>
      <c r="AX101" s="2106"/>
      <c r="AY101" s="2106"/>
      <c r="AZ101" s="2106"/>
      <c r="BA101" s="2106"/>
      <c r="BB101" s="2106"/>
      <c r="BC101" s="2106"/>
    </row>
    <row r="102" spans="2:56">
      <c r="B102" s="2849"/>
      <c r="C102" s="1971" t="s">
        <v>38</v>
      </c>
      <c r="D102" s="1967" t="s">
        <v>577</v>
      </c>
      <c r="E102" s="2103"/>
      <c r="F102" s="1941"/>
      <c r="G102" s="1941"/>
      <c r="H102" s="1941"/>
      <c r="I102" s="2107" t="s">
        <v>579</v>
      </c>
      <c r="J102" s="1941">
        <f t="shared" ref="J102:AM102" si="62">ROUND((J101-I101)/I101*100,1)</f>
        <v>5.0999999999999996</v>
      </c>
      <c r="K102" s="1941">
        <f t="shared" si="62"/>
        <v>2.2999999999999998</v>
      </c>
      <c r="L102" s="1941">
        <f t="shared" si="62"/>
        <v>7.6</v>
      </c>
      <c r="M102" s="1941">
        <f t="shared" si="62"/>
        <v>-14.6</v>
      </c>
      <c r="N102" s="1941">
        <f t="shared" si="62"/>
        <v>-11.2</v>
      </c>
      <c r="O102" s="1941">
        <f t="shared" si="62"/>
        <v>-5.5</v>
      </c>
      <c r="P102" s="1941">
        <f t="shared" si="62"/>
        <v>3.5</v>
      </c>
      <c r="Q102" s="1941">
        <f t="shared" si="62"/>
        <v>-3.4</v>
      </c>
      <c r="R102" s="1941">
        <f t="shared" si="62"/>
        <v>1.6</v>
      </c>
      <c r="S102" s="1941">
        <f t="shared" si="62"/>
        <v>-0.3</v>
      </c>
      <c r="T102" s="1941">
        <f t="shared" si="62"/>
        <v>-2.2000000000000002</v>
      </c>
      <c r="U102" s="1941">
        <f t="shared" si="62"/>
        <v>-0.7</v>
      </c>
      <c r="V102" s="1941">
        <f t="shared" si="62"/>
        <v>-8.3000000000000007</v>
      </c>
      <c r="W102" s="1941">
        <f t="shared" si="62"/>
        <v>-4.5</v>
      </c>
      <c r="X102" s="1941">
        <f t="shared" si="62"/>
        <v>-15.6</v>
      </c>
      <c r="Y102" s="1941">
        <f t="shared" si="62"/>
        <v>10</v>
      </c>
      <c r="Z102" s="1941">
        <f t="shared" si="62"/>
        <v>-6.6</v>
      </c>
      <c r="AA102" s="1941">
        <f t="shared" si="62"/>
        <v>3.1</v>
      </c>
      <c r="AB102" s="1941">
        <f t="shared" si="62"/>
        <v>5.7</v>
      </c>
      <c r="AC102" s="1941">
        <f t="shared" si="62"/>
        <v>5.9</v>
      </c>
      <c r="AD102" s="1941">
        <f t="shared" si="62"/>
        <v>-8.9</v>
      </c>
      <c r="AE102" s="1941">
        <f t="shared" si="62"/>
        <v>0</v>
      </c>
      <c r="AF102" s="1941">
        <f t="shared" si="62"/>
        <v>7.5</v>
      </c>
      <c r="AG102" s="1941">
        <f t="shared" si="62"/>
        <v>-0.6</v>
      </c>
      <c r="AH102" s="1941">
        <f t="shared" si="62"/>
        <v>0</v>
      </c>
      <c r="AI102" s="1941">
        <f t="shared" si="62"/>
        <v>-4.5999999999999996</v>
      </c>
      <c r="AJ102" s="1941">
        <f t="shared" si="62"/>
        <v>-8.9</v>
      </c>
      <c r="AK102" s="1941">
        <f t="shared" si="62"/>
        <v>-8.1999999999999993</v>
      </c>
      <c r="AL102" s="1941">
        <f t="shared" si="62"/>
        <v>1.2</v>
      </c>
      <c r="AM102" s="1226">
        <f t="shared" si="62"/>
        <v>8.9</v>
      </c>
      <c r="AN102" s="1544" t="s">
        <v>1066</v>
      </c>
      <c r="AP102" s="2106"/>
      <c r="AQ102" s="2106"/>
      <c r="AR102" s="2106"/>
      <c r="AS102" s="2106"/>
      <c r="AT102" s="2106"/>
      <c r="AU102" s="2106"/>
      <c r="AV102" s="2106"/>
      <c r="AW102" s="2106"/>
      <c r="AX102" s="2106"/>
      <c r="AY102" s="2106"/>
      <c r="AZ102" s="2106"/>
      <c r="BA102" s="2106"/>
      <c r="BB102" s="2106"/>
      <c r="BC102" s="2106"/>
    </row>
    <row r="103" spans="2:56">
      <c r="B103" s="2849"/>
      <c r="C103" s="1937" t="s">
        <v>1370</v>
      </c>
      <c r="D103" s="1980" t="s">
        <v>1131</v>
      </c>
      <c r="E103" s="2108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6">
        <v>10249.751</v>
      </c>
      <c r="P103" s="2091">
        <v>9899.7209999999995</v>
      </c>
      <c r="Q103" s="2091">
        <v>9576.0390000000007</v>
      </c>
      <c r="R103" s="2091">
        <v>9315.09</v>
      </c>
      <c r="S103" s="2091">
        <v>9086.4930000000004</v>
      </c>
      <c r="T103" s="2091">
        <v>8783.1589999999997</v>
      </c>
      <c r="U103" s="2091">
        <v>8758.6859999999997</v>
      </c>
      <c r="V103" s="2091">
        <v>8610.8169999999991</v>
      </c>
      <c r="W103" s="2091">
        <v>8428.7270000000008</v>
      </c>
      <c r="X103" s="2091">
        <v>7844.2330000000002</v>
      </c>
      <c r="Y103" s="2091">
        <v>7054.4290000000001</v>
      </c>
      <c r="Z103" s="2091">
        <v>6726.7340000000004</v>
      </c>
      <c r="AA103" s="2091">
        <v>6723.0820000000003</v>
      </c>
      <c r="AB103" s="2091">
        <v>6649.3280000000004</v>
      </c>
      <c r="AC103" s="2091">
        <v>6893.0379999999996</v>
      </c>
      <c r="AD103" s="2091">
        <v>6702.0540000000001</v>
      </c>
      <c r="AE103" s="2091">
        <v>6792.299</v>
      </c>
      <c r="AF103" s="2091">
        <v>6560.7489999999998</v>
      </c>
      <c r="AG103" s="2091">
        <v>6535.415</v>
      </c>
      <c r="AH103" s="2091">
        <v>6398.0630000000001</v>
      </c>
      <c r="AI103" s="2091">
        <v>6042.25</v>
      </c>
      <c r="AJ103" s="1285">
        <v>4561.2</v>
      </c>
      <c r="AK103" s="1288">
        <v>4968.299</v>
      </c>
      <c r="AL103" s="1288">
        <v>5673.8379999999997</v>
      </c>
      <c r="AM103" s="1288">
        <v>6089.36</v>
      </c>
      <c r="AN103" s="1976" t="s">
        <v>1067</v>
      </c>
      <c r="AP103" s="2106"/>
      <c r="AQ103" s="2106"/>
      <c r="AR103" s="2106"/>
      <c r="AS103" s="2106"/>
      <c r="AT103" s="2106"/>
      <c r="AU103" s="2106"/>
      <c r="AV103" s="2106"/>
      <c r="AW103" s="2106"/>
      <c r="AX103" s="2106"/>
      <c r="AY103" s="2106"/>
      <c r="AZ103" s="2106"/>
      <c r="BA103" s="2106"/>
      <c r="BB103" s="2106"/>
      <c r="BC103" s="2106"/>
      <c r="BD103" s="327"/>
    </row>
    <row r="104" spans="2:56" ht="12">
      <c r="B104" s="2850"/>
      <c r="C104" s="1966"/>
      <c r="D104" s="1967" t="s">
        <v>577</v>
      </c>
      <c r="E104" s="2103" t="s">
        <v>579</v>
      </c>
      <c r="F104" s="1941">
        <f t="shared" ref="F104:AM104" si="63">ROUND((F103-E103)/E103*100,1)</f>
        <v>9.3000000000000007</v>
      </c>
      <c r="G104" s="1941">
        <f t="shared" si="63"/>
        <v>4.7</v>
      </c>
      <c r="H104" s="1941">
        <f t="shared" si="63"/>
        <v>-3.2</v>
      </c>
      <c r="I104" s="1941">
        <f t="shared" si="63"/>
        <v>-5.0999999999999996</v>
      </c>
      <c r="J104" s="1941">
        <f t="shared" si="63"/>
        <v>-2</v>
      </c>
      <c r="K104" s="1941">
        <f t="shared" si="63"/>
        <v>-0.2</v>
      </c>
      <c r="L104" s="1941">
        <f t="shared" si="63"/>
        <v>3.2</v>
      </c>
      <c r="M104" s="1941">
        <f t="shared" si="63"/>
        <v>-3.7</v>
      </c>
      <c r="N104" s="1941">
        <f t="shared" si="63"/>
        <v>-3</v>
      </c>
      <c r="O104" s="1941">
        <f t="shared" si="63"/>
        <v>-2.8</v>
      </c>
      <c r="P104" s="1941">
        <f t="shared" si="63"/>
        <v>-3.4</v>
      </c>
      <c r="Q104" s="1941">
        <f t="shared" si="63"/>
        <v>-3.3</v>
      </c>
      <c r="R104" s="1941">
        <f t="shared" si="63"/>
        <v>-2.7</v>
      </c>
      <c r="S104" s="1941">
        <f t="shared" si="63"/>
        <v>-2.5</v>
      </c>
      <c r="T104" s="1941">
        <f t="shared" si="63"/>
        <v>-3.3</v>
      </c>
      <c r="U104" s="1941">
        <f t="shared" si="63"/>
        <v>-0.3</v>
      </c>
      <c r="V104" s="1941">
        <f t="shared" si="63"/>
        <v>-1.7</v>
      </c>
      <c r="W104" s="1941">
        <f t="shared" si="63"/>
        <v>-2.1</v>
      </c>
      <c r="X104" s="1941">
        <f t="shared" si="63"/>
        <v>-6.9</v>
      </c>
      <c r="Y104" s="1941">
        <f t="shared" si="63"/>
        <v>-10.1</v>
      </c>
      <c r="Z104" s="1941">
        <f t="shared" si="63"/>
        <v>-4.5999999999999996</v>
      </c>
      <c r="AA104" s="1941">
        <f t="shared" si="63"/>
        <v>-0.1</v>
      </c>
      <c r="AB104" s="1941">
        <f t="shared" si="63"/>
        <v>-1.1000000000000001</v>
      </c>
      <c r="AC104" s="1941">
        <f t="shared" si="63"/>
        <v>3.7</v>
      </c>
      <c r="AD104" s="1941">
        <f t="shared" si="63"/>
        <v>-2.8</v>
      </c>
      <c r="AE104" s="1941">
        <f t="shared" si="63"/>
        <v>1.3</v>
      </c>
      <c r="AF104" s="1941">
        <f t="shared" si="63"/>
        <v>-3.4</v>
      </c>
      <c r="AG104" s="1941">
        <f t="shared" si="63"/>
        <v>-0.4</v>
      </c>
      <c r="AH104" s="1941">
        <f t="shared" si="63"/>
        <v>-2.1</v>
      </c>
      <c r="AI104" s="1941">
        <f t="shared" si="63"/>
        <v>-5.6</v>
      </c>
      <c r="AJ104" s="1941">
        <f t="shared" si="63"/>
        <v>-24.5</v>
      </c>
      <c r="AK104" s="1941">
        <f t="shared" si="63"/>
        <v>8.9</v>
      </c>
      <c r="AL104" s="1941">
        <f t="shared" si="63"/>
        <v>14.2</v>
      </c>
      <c r="AM104" s="1941">
        <f t="shared" si="63"/>
        <v>7.3</v>
      </c>
      <c r="AN104" s="1983" t="s">
        <v>97</v>
      </c>
    </row>
    <row r="105" spans="2:56" ht="12">
      <c r="B105" s="2848" t="s">
        <v>1373</v>
      </c>
      <c r="C105" s="2004" t="s">
        <v>1403</v>
      </c>
      <c r="D105" s="1938" t="s">
        <v>576</v>
      </c>
      <c r="E105" s="2051"/>
      <c r="F105" s="2007"/>
      <c r="G105" s="2007"/>
      <c r="H105" s="2007"/>
      <c r="I105" s="2007"/>
      <c r="J105" s="2007"/>
      <c r="K105" s="2007"/>
      <c r="L105" s="2007"/>
      <c r="M105" s="2007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8">
        <v>895.68640000000005</v>
      </c>
      <c r="AK105" s="2009">
        <v>924.0136</v>
      </c>
      <c r="AL105" s="2009">
        <v>964.80129999999997</v>
      </c>
      <c r="AM105" s="2518">
        <v>993.42870000000005</v>
      </c>
      <c r="AN105" s="1942" t="s">
        <v>1375</v>
      </c>
      <c r="AP105" s="1625" t="s">
        <v>1404</v>
      </c>
    </row>
    <row r="106" spans="2:56" ht="12">
      <c r="B106" s="2849"/>
      <c r="C106" s="1979" t="s">
        <v>1377</v>
      </c>
      <c r="D106" s="1946" t="s">
        <v>577</v>
      </c>
      <c r="E106" s="2103"/>
      <c r="F106" s="1941"/>
      <c r="G106" s="1941"/>
      <c r="H106" s="1941"/>
      <c r="I106" s="1941"/>
      <c r="J106" s="1941"/>
      <c r="K106" s="1941"/>
      <c r="L106" s="1941"/>
      <c r="M106" s="1941"/>
      <c r="N106" s="2107" t="s">
        <v>579</v>
      </c>
      <c r="O106" s="1941">
        <f t="shared" ref="O106:AM106" si="64">ROUND((O105-N105)/N105*100,1)</f>
        <v>1.6</v>
      </c>
      <c r="P106" s="1941">
        <f t="shared" si="64"/>
        <v>0.6</v>
      </c>
      <c r="Q106" s="1941">
        <f t="shared" si="64"/>
        <v>5.7</v>
      </c>
      <c r="R106" s="1941">
        <f t="shared" si="64"/>
        <v>1.1000000000000001</v>
      </c>
      <c r="S106" s="1941">
        <f t="shared" si="64"/>
        <v>2</v>
      </c>
      <c r="T106" s="1941">
        <f t="shared" si="64"/>
        <v>1.3</v>
      </c>
      <c r="U106" s="1941">
        <f t="shared" si="64"/>
        <v>1.4</v>
      </c>
      <c r="V106" s="1941">
        <f t="shared" si="64"/>
        <v>1.1000000000000001</v>
      </c>
      <c r="W106" s="1941">
        <f t="shared" si="64"/>
        <v>2.7</v>
      </c>
      <c r="X106" s="1941">
        <f t="shared" si="64"/>
        <v>2.6</v>
      </c>
      <c r="Y106" s="1941">
        <f t="shared" si="64"/>
        <v>2.6</v>
      </c>
      <c r="Z106" s="1941">
        <f t="shared" si="64"/>
        <v>3</v>
      </c>
      <c r="AA106" s="1941">
        <f t="shared" si="64"/>
        <v>2.2000000000000002</v>
      </c>
      <c r="AB106" s="1941">
        <f t="shared" si="64"/>
        <v>3.2</v>
      </c>
      <c r="AC106" s="1941">
        <f t="shared" si="64"/>
        <v>3.3</v>
      </c>
      <c r="AD106" s="1941">
        <f t="shared" si="64"/>
        <v>3.5</v>
      </c>
      <c r="AE106" s="1941">
        <f t="shared" si="64"/>
        <v>4.0999999999999996</v>
      </c>
      <c r="AF106" s="1941">
        <f t="shared" si="64"/>
        <v>6.2</v>
      </c>
      <c r="AG106" s="1941">
        <f t="shared" si="64"/>
        <v>4</v>
      </c>
      <c r="AH106" s="1941">
        <f t="shared" si="64"/>
        <v>1.8</v>
      </c>
      <c r="AI106" s="1941">
        <f t="shared" si="64"/>
        <v>8.3000000000000007</v>
      </c>
      <c r="AJ106" s="1941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226">
        <f t="shared" si="64"/>
        <v>3</v>
      </c>
      <c r="AN106" s="1976" t="s">
        <v>97</v>
      </c>
    </row>
    <row r="107" spans="2:56" ht="12">
      <c r="B107" s="2849"/>
      <c r="C107" s="2004" t="s">
        <v>1403</v>
      </c>
      <c r="D107" s="1938" t="s">
        <v>576</v>
      </c>
      <c r="E107" s="2109"/>
      <c r="F107" s="2110"/>
      <c r="G107" s="2110"/>
      <c r="H107" s="2110"/>
      <c r="I107" s="2110"/>
      <c r="J107" s="2110"/>
      <c r="K107" s="2110"/>
      <c r="L107" s="2110"/>
      <c r="M107" s="2110"/>
      <c r="N107" s="2098">
        <v>468.37509999999997</v>
      </c>
      <c r="O107" s="2111">
        <v>461.63279999999997</v>
      </c>
      <c r="P107" s="2099">
        <v>453.52870000000001</v>
      </c>
      <c r="Q107" s="2099">
        <v>435.01089999999999</v>
      </c>
      <c r="R107" s="2099">
        <v>414.77199999999999</v>
      </c>
      <c r="S107" s="2099">
        <v>401.30560000000003</v>
      </c>
      <c r="T107" s="2099">
        <v>389.428</v>
      </c>
      <c r="U107" s="2099">
        <v>395.56200000000001</v>
      </c>
      <c r="V107" s="2099">
        <v>399.18490000000003</v>
      </c>
      <c r="W107" s="2099">
        <v>404.88729999999998</v>
      </c>
      <c r="X107" s="2099">
        <v>422.24689999999998</v>
      </c>
      <c r="Y107" s="2099">
        <v>416.166</v>
      </c>
      <c r="Z107" s="2099">
        <v>413.78030000000001</v>
      </c>
      <c r="AA107" s="2099">
        <v>417.42399999999998</v>
      </c>
      <c r="AB107" s="2099">
        <v>426.7294</v>
      </c>
      <c r="AC107" s="2099">
        <v>437.36259999999999</v>
      </c>
      <c r="AD107" s="2099">
        <v>451.95600000000002</v>
      </c>
      <c r="AE107" s="2112">
        <v>464.59429999999998</v>
      </c>
      <c r="AF107" s="2112">
        <v>478.54750000000001</v>
      </c>
      <c r="AG107" s="2112">
        <v>489.8304</v>
      </c>
      <c r="AH107" s="2112">
        <v>503.80489999999998</v>
      </c>
      <c r="AI107" s="2112">
        <v>531.10599999999999</v>
      </c>
      <c r="AJ107" s="2008">
        <v>539.06079999999997</v>
      </c>
      <c r="AK107" s="2010">
        <v>554.40250000000003</v>
      </c>
      <c r="AL107" s="2008">
        <v>578.01250000000005</v>
      </c>
      <c r="AM107" s="2008">
        <v>604.95650000000001</v>
      </c>
      <c r="AN107" s="1942" t="s">
        <v>1379</v>
      </c>
      <c r="AP107" s="1625" t="s">
        <v>271</v>
      </c>
    </row>
    <row r="108" spans="2:56" ht="12">
      <c r="B108" s="2850"/>
      <c r="C108" s="2011" t="s">
        <v>1380</v>
      </c>
      <c r="D108" s="1946" t="s">
        <v>577</v>
      </c>
      <c r="E108" s="2103"/>
      <c r="F108" s="1941"/>
      <c r="G108" s="1941"/>
      <c r="H108" s="1941"/>
      <c r="I108" s="1941"/>
      <c r="J108" s="1941"/>
      <c r="K108" s="1941"/>
      <c r="L108" s="1941"/>
      <c r="M108" s="1941"/>
      <c r="N108" s="2107" t="s">
        <v>579</v>
      </c>
      <c r="O108" s="1941">
        <f t="shared" ref="O108:AM108" si="65">ROUND((O107-N107)/N107*100,1)</f>
        <v>-1.4</v>
      </c>
      <c r="P108" s="1941">
        <f t="shared" si="65"/>
        <v>-1.8</v>
      </c>
      <c r="Q108" s="1941">
        <f t="shared" si="65"/>
        <v>-4.0999999999999996</v>
      </c>
      <c r="R108" s="1941">
        <f t="shared" si="65"/>
        <v>-4.7</v>
      </c>
      <c r="S108" s="1941">
        <f t="shared" si="65"/>
        <v>-3.2</v>
      </c>
      <c r="T108" s="1941">
        <f t="shared" si="65"/>
        <v>-3</v>
      </c>
      <c r="U108" s="1941">
        <f t="shared" si="65"/>
        <v>1.6</v>
      </c>
      <c r="V108" s="1941">
        <f t="shared" si="65"/>
        <v>0.9</v>
      </c>
      <c r="W108" s="1941">
        <f t="shared" si="65"/>
        <v>1.4</v>
      </c>
      <c r="X108" s="1941">
        <f t="shared" si="65"/>
        <v>4.3</v>
      </c>
      <c r="Y108" s="1941">
        <f t="shared" si="65"/>
        <v>-1.4</v>
      </c>
      <c r="Z108" s="1941">
        <f t="shared" si="65"/>
        <v>-0.6</v>
      </c>
      <c r="AA108" s="1941">
        <f t="shared" si="65"/>
        <v>0.9</v>
      </c>
      <c r="AB108" s="1941">
        <f t="shared" si="65"/>
        <v>2.2000000000000002</v>
      </c>
      <c r="AC108" s="1941">
        <f t="shared" si="65"/>
        <v>2.5</v>
      </c>
      <c r="AD108" s="1941">
        <f t="shared" si="65"/>
        <v>3.3</v>
      </c>
      <c r="AE108" s="1941">
        <f t="shared" si="65"/>
        <v>2.8</v>
      </c>
      <c r="AF108" s="1941">
        <f t="shared" si="65"/>
        <v>3</v>
      </c>
      <c r="AG108" s="1941">
        <f t="shared" si="65"/>
        <v>2.4</v>
      </c>
      <c r="AH108" s="1941">
        <f t="shared" si="65"/>
        <v>2.9</v>
      </c>
      <c r="AI108" s="1941">
        <f t="shared" si="65"/>
        <v>5.4</v>
      </c>
      <c r="AJ108" s="1941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983"/>
    </row>
    <row r="109" spans="2:56" ht="13.5" customHeight="1">
      <c r="B109" s="2848" t="s">
        <v>1381</v>
      </c>
      <c r="C109" s="2012" t="s">
        <v>1382</v>
      </c>
      <c r="D109" s="1957" t="s">
        <v>567</v>
      </c>
      <c r="E109" s="2113">
        <v>388829.93456000002</v>
      </c>
      <c r="F109" s="2114">
        <v>418749.91243000003</v>
      </c>
      <c r="G109" s="2114">
        <v>426965.81679999997</v>
      </c>
      <c r="H109" s="2114">
        <v>430528.78613999998</v>
      </c>
      <c r="I109" s="2114">
        <v>396132.43342999998</v>
      </c>
      <c r="J109" s="2114">
        <v>407503.47246999998</v>
      </c>
      <c r="K109" s="2114">
        <v>420694.32010999997</v>
      </c>
      <c r="L109" s="2114">
        <v>460405.85678999999</v>
      </c>
      <c r="M109" s="2114">
        <v>514111.90247999999</v>
      </c>
      <c r="N109" s="2115">
        <v>494493.47288000002</v>
      </c>
      <c r="O109" s="2116">
        <v>485476.47889000003</v>
      </c>
      <c r="P109" s="2116">
        <v>520452.40651</v>
      </c>
      <c r="Q109" s="2116">
        <v>485927.92468</v>
      </c>
      <c r="R109" s="2116">
        <v>527271.07345000003</v>
      </c>
      <c r="S109" s="2116">
        <v>560602.93078000005</v>
      </c>
      <c r="T109" s="2116">
        <v>617194.14731000003</v>
      </c>
      <c r="U109" s="2116">
        <v>682901.57103999995</v>
      </c>
      <c r="V109" s="2116">
        <v>774605.85438000003</v>
      </c>
      <c r="W109" s="2116">
        <v>851133.81290000002</v>
      </c>
      <c r="X109" s="2116">
        <v>711455.93489999999</v>
      </c>
      <c r="Y109" s="2115">
        <v>590078.78981999995</v>
      </c>
      <c r="Z109" s="2115">
        <v>677888.37682999996</v>
      </c>
      <c r="AA109" s="2115">
        <v>652884.86575999996</v>
      </c>
      <c r="AB109" s="2117">
        <v>639399.81096999999</v>
      </c>
      <c r="AC109" s="2117">
        <v>708564.64251000003</v>
      </c>
      <c r="AD109" s="2118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6">
        <v>858736.95</v>
      </c>
      <c r="AL109" s="1876">
        <v>992261.91</v>
      </c>
      <c r="AM109" s="2247">
        <v>1028993</v>
      </c>
      <c r="AN109" s="1942" t="s">
        <v>1070</v>
      </c>
      <c r="AP109" s="1625" t="s">
        <v>1405</v>
      </c>
      <c r="AQ109" s="1625" t="s">
        <v>271</v>
      </c>
    </row>
    <row r="110" spans="2:56" ht="12">
      <c r="B110" s="2849"/>
      <c r="C110" s="2012"/>
      <c r="D110" s="1967" t="s">
        <v>577</v>
      </c>
      <c r="E110" s="2103" t="s">
        <v>579</v>
      </c>
      <c r="F110" s="1941">
        <f t="shared" ref="F110:AM110" si="66">ROUND((F109-E109)/E109*100,1)</f>
        <v>7.7</v>
      </c>
      <c r="G110" s="1941">
        <f t="shared" si="66"/>
        <v>2</v>
      </c>
      <c r="H110" s="1941">
        <f t="shared" si="66"/>
        <v>0.8</v>
      </c>
      <c r="I110" s="1941">
        <f t="shared" si="66"/>
        <v>-8</v>
      </c>
      <c r="J110" s="1941">
        <f t="shared" si="66"/>
        <v>2.9</v>
      </c>
      <c r="K110" s="1941">
        <f t="shared" si="66"/>
        <v>3.2</v>
      </c>
      <c r="L110" s="1941">
        <f t="shared" si="66"/>
        <v>9.4</v>
      </c>
      <c r="M110" s="1941">
        <f t="shared" si="66"/>
        <v>11.7</v>
      </c>
      <c r="N110" s="1941">
        <f t="shared" si="66"/>
        <v>-3.8</v>
      </c>
      <c r="O110" s="1941">
        <f t="shared" si="66"/>
        <v>-1.8</v>
      </c>
      <c r="P110" s="1941">
        <f t="shared" si="66"/>
        <v>7.2</v>
      </c>
      <c r="Q110" s="1941">
        <f t="shared" si="66"/>
        <v>-6.6</v>
      </c>
      <c r="R110" s="1941">
        <f t="shared" si="66"/>
        <v>8.5</v>
      </c>
      <c r="S110" s="1941">
        <f t="shared" si="66"/>
        <v>6.3</v>
      </c>
      <c r="T110" s="1941">
        <f t="shared" si="66"/>
        <v>10.1</v>
      </c>
      <c r="U110" s="1941">
        <f t="shared" si="66"/>
        <v>10.6</v>
      </c>
      <c r="V110" s="1941">
        <f t="shared" si="66"/>
        <v>13.4</v>
      </c>
      <c r="W110" s="1941">
        <f t="shared" si="66"/>
        <v>9.9</v>
      </c>
      <c r="X110" s="1941">
        <f t="shared" si="66"/>
        <v>-16.399999999999999</v>
      </c>
      <c r="Y110" s="1941">
        <f t="shared" si="66"/>
        <v>-17.100000000000001</v>
      </c>
      <c r="Z110" s="1941">
        <f t="shared" si="66"/>
        <v>14.9</v>
      </c>
      <c r="AA110" s="1941">
        <f t="shared" si="66"/>
        <v>-3.7</v>
      </c>
      <c r="AB110" s="1941">
        <f t="shared" si="66"/>
        <v>-2.1</v>
      </c>
      <c r="AC110" s="1941">
        <f t="shared" si="66"/>
        <v>10.8</v>
      </c>
      <c r="AD110" s="1941">
        <f t="shared" si="66"/>
        <v>5.4</v>
      </c>
      <c r="AE110" s="1941">
        <f t="shared" si="66"/>
        <v>-0.7</v>
      </c>
      <c r="AF110" s="1941">
        <f t="shared" si="66"/>
        <v>-3.5</v>
      </c>
      <c r="AG110" s="1941">
        <f t="shared" si="66"/>
        <v>10.8</v>
      </c>
      <c r="AH110" s="1941">
        <f t="shared" si="66"/>
        <v>1.9</v>
      </c>
      <c r="AI110" s="1941">
        <f t="shared" si="66"/>
        <v>-6</v>
      </c>
      <c r="AJ110" s="1941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3.7</v>
      </c>
      <c r="AN110" s="1976" t="s">
        <v>97</v>
      </c>
    </row>
    <row r="111" spans="2:56" ht="12">
      <c r="B111" s="2849"/>
      <c r="C111" s="2012" t="s">
        <v>1385</v>
      </c>
      <c r="D111" s="1980" t="s">
        <v>567</v>
      </c>
      <c r="E111" s="2119">
        <v>304041.71468999999</v>
      </c>
      <c r="F111" s="2114">
        <v>341711.37098000001</v>
      </c>
      <c r="G111" s="2114">
        <v>309704.19633000001</v>
      </c>
      <c r="H111" s="2114">
        <v>292250.46503999998</v>
      </c>
      <c r="I111" s="2114">
        <v>264499.17444999999</v>
      </c>
      <c r="J111" s="2114">
        <v>289888.14347000001</v>
      </c>
      <c r="K111" s="2114">
        <v>329529.56131999998</v>
      </c>
      <c r="L111" s="2120">
        <v>396716.61069</v>
      </c>
      <c r="M111" s="2114">
        <v>399614.67070999998</v>
      </c>
      <c r="N111" s="2115">
        <v>353937.50968999998</v>
      </c>
      <c r="O111" s="2116">
        <v>364516.15688999998</v>
      </c>
      <c r="P111" s="2115">
        <v>424493.70013999997</v>
      </c>
      <c r="Q111" s="2115">
        <v>415090.70870000002</v>
      </c>
      <c r="R111" s="2115">
        <v>430671.01678000001</v>
      </c>
      <c r="S111" s="2115">
        <v>448551.80763</v>
      </c>
      <c r="T111" s="2115">
        <v>503857.81365000003</v>
      </c>
      <c r="U111" s="2115">
        <v>605112.91697999998</v>
      </c>
      <c r="V111" s="2121">
        <v>684473.46</v>
      </c>
      <c r="W111" s="2121">
        <v>749580.73</v>
      </c>
      <c r="X111" s="2121">
        <v>719104.42</v>
      </c>
      <c r="Y111" s="2121">
        <v>538208.52</v>
      </c>
      <c r="Z111" s="2121">
        <v>624130.55000000005</v>
      </c>
      <c r="AA111" s="2121">
        <v>697105.74401999998</v>
      </c>
      <c r="AB111" s="2122">
        <v>720977.64942000003</v>
      </c>
      <c r="AC111" s="2122">
        <v>846128.56114000001</v>
      </c>
      <c r="AD111" s="2122">
        <v>837947.84328999999</v>
      </c>
      <c r="AE111" s="1875">
        <v>752203.67984999996</v>
      </c>
      <c r="AF111" s="1875">
        <v>675488.04</v>
      </c>
      <c r="AG111" s="1875">
        <v>768104.76</v>
      </c>
      <c r="AH111" s="1875">
        <v>823189.69</v>
      </c>
      <c r="AI111" s="1875">
        <v>771724.27</v>
      </c>
      <c r="AJ111" s="1876">
        <v>684868.46</v>
      </c>
      <c r="AK111" s="1876">
        <v>914603.41</v>
      </c>
      <c r="AL111" s="1876">
        <v>1209808.1100000001</v>
      </c>
      <c r="AM111" s="1876">
        <v>1087901</v>
      </c>
      <c r="AN111" s="1942" t="s">
        <v>97</v>
      </c>
    </row>
    <row r="112" spans="2:56" ht="12.5" thickBot="1">
      <c r="B112" s="2851"/>
      <c r="C112" s="2013"/>
      <c r="D112" s="2014" t="s">
        <v>577</v>
      </c>
      <c r="E112" s="2123" t="s">
        <v>579</v>
      </c>
      <c r="F112" s="2015">
        <f t="shared" ref="F112:AM112" si="67">ROUND((F111-E111)/E111*100,1)</f>
        <v>12.4</v>
      </c>
      <c r="G112" s="2015">
        <f t="shared" si="67"/>
        <v>-9.4</v>
      </c>
      <c r="H112" s="2015">
        <f t="shared" si="67"/>
        <v>-5.6</v>
      </c>
      <c r="I112" s="2015">
        <f t="shared" si="67"/>
        <v>-9.5</v>
      </c>
      <c r="J112" s="2015">
        <f t="shared" si="67"/>
        <v>9.6</v>
      </c>
      <c r="K112" s="2015">
        <f t="shared" si="67"/>
        <v>13.7</v>
      </c>
      <c r="L112" s="2015">
        <f t="shared" si="67"/>
        <v>20.399999999999999</v>
      </c>
      <c r="M112" s="2015">
        <f t="shared" si="67"/>
        <v>0.7</v>
      </c>
      <c r="N112" s="2015">
        <f t="shared" si="67"/>
        <v>-11.4</v>
      </c>
      <c r="O112" s="2015">
        <f t="shared" si="67"/>
        <v>3</v>
      </c>
      <c r="P112" s="2015">
        <f t="shared" si="67"/>
        <v>16.5</v>
      </c>
      <c r="Q112" s="2015">
        <f t="shared" si="67"/>
        <v>-2.2000000000000002</v>
      </c>
      <c r="R112" s="2015">
        <f t="shared" si="67"/>
        <v>3.8</v>
      </c>
      <c r="S112" s="2015">
        <f t="shared" si="67"/>
        <v>4.2</v>
      </c>
      <c r="T112" s="2015">
        <f t="shared" si="67"/>
        <v>12.3</v>
      </c>
      <c r="U112" s="2015">
        <f t="shared" si="67"/>
        <v>20.100000000000001</v>
      </c>
      <c r="V112" s="2015">
        <f t="shared" si="67"/>
        <v>13.1</v>
      </c>
      <c r="W112" s="2015">
        <f t="shared" si="67"/>
        <v>9.5</v>
      </c>
      <c r="X112" s="2015">
        <f t="shared" si="67"/>
        <v>-4.0999999999999996</v>
      </c>
      <c r="Y112" s="2015">
        <f t="shared" si="67"/>
        <v>-25.2</v>
      </c>
      <c r="Z112" s="2015">
        <f t="shared" si="67"/>
        <v>16</v>
      </c>
      <c r="AA112" s="2015">
        <f t="shared" si="67"/>
        <v>11.7</v>
      </c>
      <c r="AB112" s="2015">
        <f t="shared" si="67"/>
        <v>3.4</v>
      </c>
      <c r="AC112" s="2015">
        <f t="shared" si="67"/>
        <v>17.399999999999999</v>
      </c>
      <c r="AD112" s="2015">
        <f t="shared" si="67"/>
        <v>-1</v>
      </c>
      <c r="AE112" s="2015">
        <f t="shared" si="67"/>
        <v>-10.199999999999999</v>
      </c>
      <c r="AF112" s="2015">
        <f t="shared" si="67"/>
        <v>-10.199999999999999</v>
      </c>
      <c r="AG112" s="2124">
        <f t="shared" si="67"/>
        <v>13.7</v>
      </c>
      <c r="AH112" s="2124">
        <f t="shared" si="67"/>
        <v>7.2</v>
      </c>
      <c r="AI112" s="2125">
        <f t="shared" si="67"/>
        <v>-6.3</v>
      </c>
      <c r="AJ112" s="2125">
        <f t="shared" si="67"/>
        <v>-11.3</v>
      </c>
      <c r="AK112" s="2126">
        <f t="shared" si="67"/>
        <v>33.5</v>
      </c>
      <c r="AL112" s="2126">
        <f t="shared" si="67"/>
        <v>32.299999999999997</v>
      </c>
      <c r="AM112" s="2126">
        <f t="shared" si="67"/>
        <v>-10.1</v>
      </c>
      <c r="AN112" s="2016" t="s">
        <v>97</v>
      </c>
    </row>
    <row r="113" spans="2:42" ht="12.5">
      <c r="B113" s="1347"/>
      <c r="E113" s="2128"/>
      <c r="F113" s="2128"/>
      <c r="G113" s="2128"/>
      <c r="H113" s="2128"/>
      <c r="I113" s="2128"/>
      <c r="J113" s="2128"/>
      <c r="K113" s="2128"/>
      <c r="L113" s="2128"/>
      <c r="M113" s="2128"/>
      <c r="N113" s="2128"/>
      <c r="O113" s="2128"/>
      <c r="P113" s="2128"/>
      <c r="Q113" s="2128"/>
      <c r="R113" s="2128"/>
      <c r="S113" s="2128"/>
      <c r="T113" s="2128"/>
      <c r="U113" s="2128"/>
      <c r="V113" s="2128"/>
      <c r="W113" s="2128"/>
      <c r="X113" s="2128"/>
      <c r="Y113" s="2128"/>
      <c r="Z113" s="2128"/>
      <c r="AA113" s="2128"/>
      <c r="AB113" s="2128"/>
      <c r="AC113" s="2128"/>
      <c r="AD113" s="2128"/>
      <c r="AE113" s="2128"/>
      <c r="AF113" s="2128"/>
      <c r="AG113" s="2128"/>
      <c r="AH113" s="2128"/>
      <c r="AI113" s="2128"/>
      <c r="AJ113" s="2128"/>
      <c r="AK113" s="2128"/>
      <c r="AL113" s="2128"/>
      <c r="AM113" s="2128"/>
    </row>
    <row r="114" spans="2:42">
      <c r="D114" s="2129"/>
      <c r="E114" s="1625"/>
      <c r="AE114" s="1625"/>
      <c r="AF114" s="1625"/>
      <c r="AG114" s="1625"/>
      <c r="AH114" s="1625"/>
      <c r="AN114" s="1625" t="s">
        <v>271</v>
      </c>
    </row>
    <row r="115" spans="2:42">
      <c r="AH115" s="1349"/>
      <c r="AI115" s="2130"/>
      <c r="AJ115" s="2130"/>
      <c r="AK115" s="2130"/>
      <c r="AL115" s="2130"/>
      <c r="AM115" s="2130"/>
    </row>
    <row r="116" spans="2:42">
      <c r="B116" s="327" t="s">
        <v>1406</v>
      </c>
      <c r="C116" s="327"/>
      <c r="D116" s="1363" t="s">
        <v>581</v>
      </c>
      <c r="E116" s="2131">
        <v>18145119</v>
      </c>
      <c r="F116" s="2131">
        <v>19588676</v>
      </c>
      <c r="G116" s="2131">
        <v>20694461</v>
      </c>
      <c r="H116" s="2131">
        <v>21037720</v>
      </c>
      <c r="I116" s="2131">
        <v>21577040</v>
      </c>
      <c r="J116" s="2131">
        <v>21157180</v>
      </c>
      <c r="K116" s="2131">
        <v>22368221</v>
      </c>
      <c r="L116" s="2131">
        <v>21890586</v>
      </c>
      <c r="M116" s="2131">
        <v>21613981</v>
      </c>
      <c r="N116" s="2131">
        <v>21051526</v>
      </c>
      <c r="O116" s="2131">
        <v>20508313</v>
      </c>
      <c r="P116" s="2131">
        <v>20699876</v>
      </c>
      <c r="Q116" s="2131">
        <v>20263967</v>
      </c>
      <c r="R116" s="2131">
        <v>19975743</v>
      </c>
      <c r="S116" s="2131">
        <v>19793032.999999996</v>
      </c>
      <c r="T116" s="2131">
        <v>20010093</v>
      </c>
      <c r="U116" s="2131">
        <v>20020257</v>
      </c>
      <c r="V116" s="2131">
        <v>20684631</v>
      </c>
      <c r="W116" s="2131">
        <v>20640541</v>
      </c>
      <c r="X116" s="2131">
        <v>20204930</v>
      </c>
      <c r="Y116" s="2131">
        <v>18779914</v>
      </c>
      <c r="Z116" s="2131">
        <v>19645069</v>
      </c>
      <c r="AA116" s="2131">
        <v>19413328</v>
      </c>
      <c r="AB116" s="2131">
        <v>19566104</v>
      </c>
      <c r="AC116" s="2131">
        <v>19829286</v>
      </c>
      <c r="AD116" s="2131">
        <v>20308832</v>
      </c>
      <c r="AE116" s="2131">
        <v>20844444</v>
      </c>
      <c r="AF116" s="2131">
        <v>20892593</v>
      </c>
      <c r="AG116" s="2131">
        <v>21268038</v>
      </c>
      <c r="AH116" s="2131">
        <v>21177777</v>
      </c>
      <c r="AI116" s="2132">
        <v>21153253</v>
      </c>
      <c r="AJ116" s="2132">
        <v>20710230</v>
      </c>
      <c r="AK116" s="2132"/>
      <c r="AL116" s="2132"/>
      <c r="AM116" s="2132"/>
      <c r="AN116" s="327" t="s">
        <v>1134</v>
      </c>
    </row>
    <row r="117" spans="2:42">
      <c r="B117" s="327"/>
      <c r="C117" s="327"/>
      <c r="D117" s="2133" t="s">
        <v>1153</v>
      </c>
      <c r="E117" s="2134"/>
      <c r="F117" s="2134"/>
      <c r="G117" s="2134"/>
      <c r="H117" s="2134"/>
      <c r="I117" s="2134"/>
      <c r="J117" s="2134"/>
      <c r="K117" s="2134"/>
      <c r="L117" s="2134"/>
      <c r="M117" s="2134"/>
      <c r="N117" s="2134"/>
      <c r="O117" s="2134"/>
      <c r="P117" s="2134"/>
      <c r="Q117" s="2134"/>
      <c r="R117" s="2134"/>
      <c r="S117" s="2134"/>
      <c r="T117" s="2134"/>
      <c r="U117" s="2134"/>
      <c r="V117" s="2135">
        <v>20731440.567173298</v>
      </c>
      <c r="W117" s="2135">
        <v>21309061.574861735</v>
      </c>
      <c r="X117" s="2135">
        <v>20977590.291072808</v>
      </c>
      <c r="Y117" s="2135">
        <v>19511403.985049721</v>
      </c>
      <c r="Z117" s="2135">
        <v>20548552.019358031</v>
      </c>
      <c r="AA117" s="2136">
        <v>20023669.671871915</v>
      </c>
      <c r="AB117" s="2136">
        <v>19828235.014653668</v>
      </c>
      <c r="AC117" s="2136">
        <v>20460019.988550551</v>
      </c>
      <c r="AD117" s="2136">
        <v>20641327.7296842</v>
      </c>
      <c r="AE117" s="2136">
        <v>21619620.892929066</v>
      </c>
      <c r="AF117" s="2136">
        <v>21815298.598014001</v>
      </c>
      <c r="AG117" s="2136">
        <v>22122841.701364908</v>
      </c>
      <c r="AH117" s="2136">
        <v>22155227.261651516</v>
      </c>
      <c r="AI117" s="2136">
        <v>22260355.184983946</v>
      </c>
      <c r="AJ117" s="2136">
        <v>21843471.281340249</v>
      </c>
      <c r="AK117" s="2136">
        <v>22506291.571414921</v>
      </c>
      <c r="AL117" s="2544">
        <v>22872128</v>
      </c>
      <c r="AM117" s="2544">
        <v>24016419</v>
      </c>
      <c r="AN117" s="327" t="s">
        <v>271</v>
      </c>
      <c r="AP117" s="1824" t="s">
        <v>1485</v>
      </c>
    </row>
    <row r="118" spans="2:42">
      <c r="B118" s="327"/>
      <c r="C118" s="327"/>
      <c r="D118" s="1363" t="s">
        <v>1407</v>
      </c>
      <c r="E118" s="2131">
        <v>17572636</v>
      </c>
      <c r="F118" s="2131">
        <v>17946261</v>
      </c>
      <c r="G118" s="2131">
        <v>17835226</v>
      </c>
      <c r="H118" s="2131">
        <v>17478229</v>
      </c>
      <c r="I118" s="2131">
        <v>17724674</v>
      </c>
      <c r="J118" s="2131">
        <v>17393384</v>
      </c>
      <c r="K118" s="2131">
        <v>18628680</v>
      </c>
      <c r="L118" s="2131">
        <v>19171661</v>
      </c>
      <c r="M118" s="2131">
        <v>18544523</v>
      </c>
      <c r="N118" s="2131">
        <v>17895900</v>
      </c>
      <c r="O118" s="2131">
        <v>17804753</v>
      </c>
      <c r="P118" s="2131">
        <v>18313434</v>
      </c>
      <c r="Q118" s="2131">
        <v>18576082.000000004</v>
      </c>
      <c r="R118" s="2131">
        <v>18606033</v>
      </c>
      <c r="S118" s="2131">
        <v>18549049.000000004</v>
      </c>
      <c r="T118" s="2131">
        <v>19012293</v>
      </c>
      <c r="U118" s="2131">
        <v>19187464</v>
      </c>
      <c r="V118" s="2131">
        <v>19794394</v>
      </c>
      <c r="W118" s="2131">
        <v>19894538</v>
      </c>
      <c r="X118" s="2131">
        <v>19545878</v>
      </c>
      <c r="Y118" s="2131">
        <v>18199428</v>
      </c>
      <c r="Z118" s="2131">
        <v>19374567</v>
      </c>
      <c r="AA118" s="2131">
        <v>19401843</v>
      </c>
      <c r="AB118" s="2131">
        <v>19586790</v>
      </c>
      <c r="AC118" s="2131">
        <v>19884305</v>
      </c>
      <c r="AD118" s="2131">
        <v>19957783</v>
      </c>
      <c r="AE118" s="2131">
        <v>20187128</v>
      </c>
      <c r="AF118" s="2131">
        <v>20264865</v>
      </c>
      <c r="AG118" s="2131">
        <v>20710708</v>
      </c>
      <c r="AH118" s="2131">
        <v>20620092</v>
      </c>
      <c r="AI118" s="2132">
        <v>20493016</v>
      </c>
      <c r="AJ118" s="2132">
        <v>19958837</v>
      </c>
      <c r="AK118" s="2137"/>
      <c r="AL118" s="2137"/>
      <c r="AM118" s="2137"/>
      <c r="AN118" s="327"/>
    </row>
    <row r="119" spans="2:42">
      <c r="B119" s="327"/>
      <c r="C119" s="327"/>
      <c r="D119" s="1585" t="s">
        <v>1153</v>
      </c>
      <c r="E119" s="2138"/>
      <c r="F119" s="2138"/>
      <c r="G119" s="2138"/>
      <c r="H119" s="2138"/>
      <c r="I119" s="2138"/>
      <c r="J119" s="2138"/>
      <c r="K119" s="2138"/>
      <c r="L119" s="2138"/>
      <c r="M119" s="2138"/>
      <c r="N119" s="2138"/>
      <c r="O119" s="2138"/>
      <c r="P119" s="2138"/>
      <c r="Q119" s="2138"/>
      <c r="R119" s="2138"/>
      <c r="S119" s="2138"/>
      <c r="T119" s="2138"/>
      <c r="U119" s="2138"/>
      <c r="V119" s="2139">
        <v>20484315.621768832</v>
      </c>
      <c r="W119" s="2139">
        <v>21179648.616757952</v>
      </c>
      <c r="X119" s="2139">
        <v>20886063.516015433</v>
      </c>
      <c r="Y119" s="2139">
        <v>19533542.782228723</v>
      </c>
      <c r="Z119" s="2139">
        <v>20926705.254884891</v>
      </c>
      <c r="AA119" s="2140">
        <v>20668467.915090103</v>
      </c>
      <c r="AB119" s="2140">
        <v>20539513.035910457</v>
      </c>
      <c r="AC119" s="2140">
        <v>21224261.349410146</v>
      </c>
      <c r="AD119" s="2140">
        <v>20991155.957721043</v>
      </c>
      <c r="AE119" s="2140">
        <v>21636647.262602173</v>
      </c>
      <c r="AF119" s="2140">
        <v>21785004.585851513</v>
      </c>
      <c r="AG119" s="2140">
        <v>22124002.316736825</v>
      </c>
      <c r="AH119" s="2140">
        <v>22158592.639851905</v>
      </c>
      <c r="AI119" s="2140">
        <v>22163011.678366877</v>
      </c>
      <c r="AJ119" s="2140">
        <v>21521531.293061983</v>
      </c>
      <c r="AK119" s="2137">
        <v>22260794.324337065</v>
      </c>
      <c r="AL119" s="2545">
        <v>22810558</v>
      </c>
      <c r="AM119" s="2545">
        <v>23067369</v>
      </c>
      <c r="AN119" s="327" t="s">
        <v>1134</v>
      </c>
      <c r="AP119" s="1824" t="s">
        <v>1485</v>
      </c>
    </row>
    <row r="120" spans="2:42">
      <c r="B120" s="327"/>
      <c r="D120" s="1344" t="s">
        <v>1408</v>
      </c>
      <c r="E120" s="2138">
        <f>E121*F120/F121</f>
        <v>17162178.462303054</v>
      </c>
      <c r="F120" s="2138">
        <v>18807682</v>
      </c>
      <c r="G120" s="2138">
        <v>19208538</v>
      </c>
      <c r="H120" s="2138">
        <v>19086226</v>
      </c>
      <c r="I120" s="2138">
        <v>19461692</v>
      </c>
      <c r="J120" s="2138">
        <v>19097936</v>
      </c>
      <c r="K120" s="2138">
        <v>20323890</v>
      </c>
      <c r="L120" s="2138">
        <v>20839596</v>
      </c>
      <c r="M120" s="2138">
        <v>20306253</v>
      </c>
      <c r="N120" s="2138">
        <v>19488635</v>
      </c>
      <c r="O120" s="2138">
        <v>19122305</v>
      </c>
      <c r="P120" s="2138">
        <v>19430553</v>
      </c>
      <c r="Q120" s="2138">
        <v>18954158</v>
      </c>
      <c r="R120" s="2138">
        <v>19034447</v>
      </c>
      <c r="S120" s="2138">
        <v>19005872</v>
      </c>
      <c r="T120" s="2138">
        <v>19445562</v>
      </c>
      <c r="U120" s="2138">
        <v>19689827</v>
      </c>
      <c r="V120" s="2138">
        <v>20453160.000000004</v>
      </c>
      <c r="W120" s="2138">
        <v>20261692.000000004</v>
      </c>
      <c r="X120" s="2138">
        <v>19633096</v>
      </c>
      <c r="Y120" s="2138">
        <v>19141743</v>
      </c>
      <c r="Z120" s="2138">
        <v>20707566</v>
      </c>
      <c r="AA120" s="2138">
        <v>20695150</v>
      </c>
      <c r="AB120" s="2138">
        <v>20520582</v>
      </c>
      <c r="AC120" s="2138">
        <v>21257039</v>
      </c>
      <c r="AD120" s="2138">
        <v>21629544.000000004</v>
      </c>
      <c r="AE120" s="2138"/>
      <c r="AF120" s="2138"/>
      <c r="AG120" s="1364"/>
      <c r="AH120" s="1625"/>
    </row>
    <row r="121" spans="2:42">
      <c r="B121" s="327"/>
      <c r="C121" s="327"/>
      <c r="D121" s="1618" t="s">
        <v>1409</v>
      </c>
      <c r="E121" s="2134">
        <v>17917839</v>
      </c>
      <c r="F121" s="2134">
        <v>19635795</v>
      </c>
      <c r="G121" s="1618"/>
      <c r="H121" s="1618"/>
      <c r="I121" s="1618"/>
      <c r="J121" s="2142"/>
      <c r="K121" s="1618"/>
      <c r="L121" s="1618"/>
      <c r="M121" s="1618"/>
      <c r="N121" s="1618"/>
      <c r="O121" s="1618"/>
      <c r="P121" s="1618"/>
      <c r="Q121" s="2143"/>
      <c r="R121" s="2143"/>
      <c r="S121" s="2143"/>
      <c r="T121" s="2143"/>
      <c r="U121" s="2143"/>
      <c r="V121" s="2143"/>
      <c r="W121" s="2144"/>
      <c r="X121" s="2144"/>
      <c r="Y121" s="2144"/>
      <c r="Z121" s="2144"/>
      <c r="AA121" s="2144"/>
      <c r="AB121" s="2144"/>
      <c r="AC121" s="2144"/>
      <c r="AD121" s="2144"/>
      <c r="AE121" s="2144"/>
      <c r="AF121" s="2144"/>
      <c r="AG121" s="2145"/>
      <c r="AH121" s="2146"/>
      <c r="AI121" s="2147"/>
      <c r="AJ121" s="2147"/>
      <c r="AK121" s="2127"/>
      <c r="AL121" s="2127"/>
      <c r="AM121" s="2127"/>
    </row>
    <row r="122" spans="2:42">
      <c r="B122" s="327"/>
      <c r="C122" s="327"/>
      <c r="D122" s="1349"/>
      <c r="E122" s="1349"/>
      <c r="F122" s="2044"/>
      <c r="J122" s="2148"/>
      <c r="K122" s="2148"/>
      <c r="L122" s="2148"/>
      <c r="M122" s="2148"/>
      <c r="N122" s="2148"/>
      <c r="O122" s="2148"/>
      <c r="P122" s="2148"/>
      <c r="Q122" s="2149"/>
      <c r="R122" s="2149"/>
      <c r="S122" s="2149"/>
      <c r="T122" s="2149"/>
      <c r="U122" s="2149"/>
      <c r="V122" s="2149"/>
      <c r="W122" s="2149"/>
      <c r="X122" s="2149"/>
      <c r="Y122" s="2149"/>
      <c r="Z122" s="2149"/>
      <c r="AA122" s="2149"/>
      <c r="AB122" s="2149"/>
      <c r="AC122" s="2149"/>
      <c r="AD122" s="2149"/>
      <c r="AE122" s="2149"/>
      <c r="AF122" s="2149"/>
      <c r="AG122" s="2149"/>
      <c r="AH122" s="2150"/>
      <c r="AI122" s="2127"/>
      <c r="AJ122" s="2127"/>
      <c r="AK122" s="2151"/>
      <c r="AL122" s="2151"/>
      <c r="AM122" s="2266"/>
    </row>
    <row r="123" spans="2:42" ht="12">
      <c r="B123" s="1613" t="s">
        <v>1410</v>
      </c>
      <c r="C123" s="1613"/>
      <c r="D123" s="1607" t="s">
        <v>1438</v>
      </c>
      <c r="E123" s="2248">
        <v>105.7</v>
      </c>
      <c r="F123" s="2249">
        <v>108.8</v>
      </c>
      <c r="G123" s="2249">
        <v>106</v>
      </c>
      <c r="H123" s="2249">
        <v>98.1</v>
      </c>
      <c r="I123" s="2249">
        <v>94.6</v>
      </c>
      <c r="J123" s="2249">
        <v>93.2</v>
      </c>
      <c r="K123" s="2249">
        <v>95.4</v>
      </c>
      <c r="L123" s="2249">
        <v>100.9</v>
      </c>
      <c r="M123" s="2249">
        <v>106.6</v>
      </c>
      <c r="N123" s="2249">
        <v>99.5</v>
      </c>
      <c r="O123" s="2249">
        <v>99.7</v>
      </c>
      <c r="P123" s="2249">
        <v>101.1</v>
      </c>
      <c r="Q123" s="2249">
        <v>91.7</v>
      </c>
      <c r="R123" s="2249">
        <v>97.6</v>
      </c>
      <c r="S123" s="2249">
        <v>107.1</v>
      </c>
      <c r="T123" s="2249">
        <v>113.9</v>
      </c>
      <c r="U123" s="2249">
        <v>122</v>
      </c>
      <c r="V123" s="2249">
        <v>133.69999999999999</v>
      </c>
      <c r="W123" s="2249">
        <v>132.9</v>
      </c>
      <c r="X123" s="2249">
        <v>119.1</v>
      </c>
      <c r="Y123" s="2249">
        <v>105.4</v>
      </c>
      <c r="Z123" s="2249">
        <v>118.2</v>
      </c>
      <c r="AA123" s="2249">
        <v>121.4</v>
      </c>
      <c r="AB123" s="2249">
        <v>113.1</v>
      </c>
      <c r="AC123" s="2249">
        <v>113.6</v>
      </c>
      <c r="AD123" s="2249">
        <v>112.7</v>
      </c>
      <c r="AE123" s="2249">
        <v>110.7</v>
      </c>
      <c r="AF123" s="2249">
        <v>110.8</v>
      </c>
      <c r="AG123" s="2249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</row>
    <row r="124" spans="2:42" ht="12">
      <c r="C124" s="1625" t="s">
        <v>1412</v>
      </c>
      <c r="D124" s="1589" t="s">
        <v>1411</v>
      </c>
      <c r="E124" s="2157">
        <f>ROUND(ROUND(ROUND(E127*0.946375,1)*1.10231,1)*1.018809,1)</f>
        <v>110</v>
      </c>
      <c r="F124" s="2157">
        <f t="shared" ref="F124:R124" si="68">ROUND(ROUND(ROUND(F127*0.946375,1)*1.10231,1)*1.018809,1)</f>
        <v>113.3</v>
      </c>
      <c r="G124" s="2157">
        <f t="shared" si="68"/>
        <v>110.4</v>
      </c>
      <c r="H124" s="2157">
        <f t="shared" si="68"/>
        <v>102.2</v>
      </c>
      <c r="I124" s="2157">
        <f t="shared" si="68"/>
        <v>98.6</v>
      </c>
      <c r="J124" s="2157">
        <f t="shared" si="68"/>
        <v>97.1</v>
      </c>
      <c r="K124" s="2157">
        <f t="shared" si="68"/>
        <v>99.5</v>
      </c>
      <c r="L124" s="2157">
        <f t="shared" si="68"/>
        <v>105.2</v>
      </c>
      <c r="M124" s="2157">
        <f t="shared" si="68"/>
        <v>111.2</v>
      </c>
      <c r="N124" s="2157">
        <f t="shared" si="68"/>
        <v>103.8</v>
      </c>
      <c r="O124" s="2157">
        <f t="shared" si="68"/>
        <v>104</v>
      </c>
      <c r="P124" s="2157">
        <f t="shared" si="68"/>
        <v>105.3</v>
      </c>
      <c r="Q124" s="2157">
        <f t="shared" si="68"/>
        <v>95.7</v>
      </c>
      <c r="R124" s="2157">
        <f t="shared" si="68"/>
        <v>101.9</v>
      </c>
      <c r="S124" s="2157">
        <f>ROUND(ROUND(S126*1.10231,1)*1.018809,1)</f>
        <v>107.4</v>
      </c>
      <c r="T124" s="2157">
        <f t="shared" ref="T124:W124" si="69">ROUND(ROUND(T126*1.10231,1)*1.018809,1)</f>
        <v>110.2</v>
      </c>
      <c r="U124" s="2157">
        <f t="shared" si="69"/>
        <v>114.3</v>
      </c>
      <c r="V124" s="2157">
        <f t="shared" si="69"/>
        <v>124</v>
      </c>
      <c r="W124" s="2157">
        <f t="shared" si="69"/>
        <v>120.3</v>
      </c>
      <c r="X124" s="2157">
        <f>ROUND(X125*1.018809,1)</f>
        <v>105.1</v>
      </c>
      <c r="Y124" s="2157">
        <f>ROUND(Y125*1.018809,1)</f>
        <v>93</v>
      </c>
      <c r="Z124" s="2157">
        <f t="shared" ref="Z124:AB124" si="70">ROUND(Z125*1.018809,1)</f>
        <v>104.3</v>
      </c>
      <c r="AA124" s="2157">
        <f t="shared" si="70"/>
        <v>107.2</v>
      </c>
      <c r="AB124" s="2157">
        <f t="shared" si="70"/>
        <v>99.8</v>
      </c>
      <c r="AC124" s="2250">
        <v>102</v>
      </c>
      <c r="AD124" s="2250">
        <v>101.2</v>
      </c>
      <c r="AE124" s="2251">
        <v>99.4</v>
      </c>
      <c r="AF124" s="2251">
        <v>99.5</v>
      </c>
      <c r="AG124" s="2251">
        <v>103.2</v>
      </c>
      <c r="AH124" s="2251">
        <v>104</v>
      </c>
      <c r="AI124" s="2250">
        <v>103.6</v>
      </c>
      <c r="AJ124" s="2250">
        <v>93.1</v>
      </c>
      <c r="AK124" s="2250">
        <v>93.7</v>
      </c>
      <c r="AL124" s="2250">
        <v>96.1</v>
      </c>
      <c r="AM124" s="2250"/>
    </row>
    <row r="125" spans="2:42">
      <c r="D125" s="1589" t="s">
        <v>1413</v>
      </c>
      <c r="E125" s="2068"/>
      <c r="F125" s="2252"/>
      <c r="G125" s="2252"/>
      <c r="H125" s="2252"/>
      <c r="I125" s="2252"/>
      <c r="J125" s="2252"/>
      <c r="K125" s="2252"/>
      <c r="L125" s="2252"/>
      <c r="M125" s="2252"/>
      <c r="N125" s="2252"/>
      <c r="O125" s="2252"/>
      <c r="P125" s="2252"/>
      <c r="Q125" s="2252"/>
      <c r="R125" s="2252"/>
      <c r="S125" s="2252"/>
      <c r="T125" s="2252"/>
      <c r="U125" s="2252"/>
      <c r="V125" s="2252"/>
      <c r="W125" s="2252"/>
      <c r="X125" s="2068">
        <v>103.2</v>
      </c>
      <c r="Y125" s="2068">
        <v>91.3</v>
      </c>
      <c r="Z125" s="2068">
        <v>102.4</v>
      </c>
      <c r="AA125" s="2068">
        <v>105.2</v>
      </c>
      <c r="AB125" s="2068">
        <v>98</v>
      </c>
      <c r="AC125" s="2068">
        <v>98.4</v>
      </c>
    </row>
    <row r="126" spans="2:42">
      <c r="D126" s="1589" t="s">
        <v>1414</v>
      </c>
      <c r="E126" s="2068"/>
      <c r="F126" s="2068"/>
      <c r="G126" s="2068"/>
      <c r="H126" s="2068"/>
      <c r="I126" s="2068"/>
      <c r="J126" s="2068"/>
      <c r="K126" s="2068"/>
      <c r="L126" s="2068"/>
      <c r="M126" s="2068"/>
      <c r="N126" s="2068"/>
      <c r="O126" s="2068"/>
      <c r="P126" s="2068"/>
      <c r="Q126" s="2068"/>
      <c r="R126" s="2068"/>
      <c r="S126" s="2068">
        <v>95.6</v>
      </c>
      <c r="T126" s="2068">
        <v>98.2</v>
      </c>
      <c r="U126" s="2068">
        <v>101.8</v>
      </c>
      <c r="V126" s="2068">
        <v>110.4</v>
      </c>
      <c r="W126" s="2068">
        <v>107.1</v>
      </c>
      <c r="X126" s="2068">
        <v>96.8</v>
      </c>
      <c r="Y126" s="2068"/>
      <c r="Z126" s="2068"/>
      <c r="AA126" s="2068"/>
      <c r="AB126" s="2068"/>
      <c r="AC126" s="2068"/>
      <c r="AG126" s="327" t="s">
        <v>271</v>
      </c>
    </row>
    <row r="127" spans="2:42">
      <c r="B127" s="1618"/>
      <c r="C127" s="1618"/>
      <c r="D127" s="1611" t="s">
        <v>1415</v>
      </c>
      <c r="E127" s="2253">
        <v>103.6</v>
      </c>
      <c r="F127" s="2253">
        <v>106.6</v>
      </c>
      <c r="G127" s="2253">
        <v>103.9</v>
      </c>
      <c r="H127" s="2253">
        <v>96.2</v>
      </c>
      <c r="I127" s="2253">
        <v>92.8</v>
      </c>
      <c r="J127" s="2253">
        <v>91.4</v>
      </c>
      <c r="K127" s="2253">
        <v>93.6</v>
      </c>
      <c r="L127" s="2253">
        <v>99</v>
      </c>
      <c r="M127" s="2253">
        <v>104.6</v>
      </c>
      <c r="N127" s="2253">
        <v>97.616666666666674</v>
      </c>
      <c r="O127" s="2253">
        <v>97.8</v>
      </c>
      <c r="P127" s="2253">
        <v>99.149999999999991</v>
      </c>
      <c r="Q127" s="2253">
        <v>89.99166666666666</v>
      </c>
      <c r="R127" s="2253">
        <v>95.8</v>
      </c>
      <c r="S127" s="2253">
        <v>105.1</v>
      </c>
      <c r="T127" s="2253"/>
      <c r="U127" s="2253"/>
      <c r="V127" s="2253"/>
      <c r="W127" s="2253"/>
      <c r="X127" s="2253"/>
      <c r="Y127" s="2253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2" ht="12">
      <c r="B128" s="1613" t="s">
        <v>1416</v>
      </c>
      <c r="C128" s="1613"/>
      <c r="D128" s="1607" t="s">
        <v>1438</v>
      </c>
      <c r="E128" s="2254">
        <v>88.3</v>
      </c>
      <c r="F128" s="2254">
        <v>88.2</v>
      </c>
      <c r="G128" s="2254">
        <v>98.1</v>
      </c>
      <c r="H128" s="2254">
        <v>97.4</v>
      </c>
      <c r="I128" s="2254">
        <v>94.4</v>
      </c>
      <c r="J128" s="2254">
        <v>89.7</v>
      </c>
      <c r="K128" s="2254">
        <v>86.2</v>
      </c>
      <c r="L128" s="2254">
        <v>83.3</v>
      </c>
      <c r="M128" s="2254">
        <v>89.1</v>
      </c>
      <c r="N128" s="2254">
        <v>88.7</v>
      </c>
      <c r="O128" s="2254">
        <v>83.6</v>
      </c>
      <c r="P128" s="2254">
        <v>82.7</v>
      </c>
      <c r="Q128" s="2254">
        <v>84.3</v>
      </c>
      <c r="R128" s="2254">
        <v>77.400000000000006</v>
      </c>
      <c r="S128" s="2254">
        <v>80.400000000000006</v>
      </c>
      <c r="T128" s="2254">
        <v>83.6</v>
      </c>
      <c r="U128" s="2254">
        <v>89.8</v>
      </c>
      <c r="V128" s="2254">
        <v>92.9</v>
      </c>
      <c r="W128" s="2254">
        <v>90.1</v>
      </c>
      <c r="X128" s="2254">
        <v>90.3</v>
      </c>
      <c r="Y128" s="2254">
        <v>80.3</v>
      </c>
      <c r="Z128" s="2255">
        <v>79.5</v>
      </c>
      <c r="AA128" s="2050">
        <v>90.3</v>
      </c>
      <c r="AB128" s="2050">
        <v>92.9</v>
      </c>
      <c r="AC128" s="2050">
        <v>89.2</v>
      </c>
      <c r="AD128" s="2050">
        <v>92</v>
      </c>
      <c r="AE128" s="2255">
        <v>92.8</v>
      </c>
      <c r="AF128" s="2255">
        <v>96.3</v>
      </c>
      <c r="AG128" s="2255">
        <v>97.8</v>
      </c>
      <c r="AH128" s="2256">
        <v>100.1</v>
      </c>
      <c r="AI128" s="2256">
        <v>102.3</v>
      </c>
      <c r="AJ128" s="2256">
        <v>98.6</v>
      </c>
      <c r="AK128" s="2256">
        <v>97.9</v>
      </c>
      <c r="AL128" s="2256">
        <v>98.7</v>
      </c>
      <c r="AM128" s="2256"/>
    </row>
    <row r="129" spans="3:40" ht="12">
      <c r="D129" s="1589" t="s">
        <v>1411</v>
      </c>
      <c r="E129" s="2068">
        <f t="shared" ref="E129:R129" si="71">ROUND(ROUND(ROUND(E132*1.043933,1)*1.0772,1)*0.811594,1)</f>
        <v>98</v>
      </c>
      <c r="F129" s="2068">
        <f t="shared" si="71"/>
        <v>97.9</v>
      </c>
      <c r="G129" s="2068">
        <f t="shared" si="71"/>
        <v>108.8</v>
      </c>
      <c r="H129" s="2068">
        <f t="shared" si="71"/>
        <v>108</v>
      </c>
      <c r="I129" s="2068">
        <f t="shared" si="71"/>
        <v>104.7</v>
      </c>
      <c r="J129" s="2068">
        <f t="shared" si="71"/>
        <v>99.6</v>
      </c>
      <c r="K129" s="2068">
        <f t="shared" si="71"/>
        <v>95.8</v>
      </c>
      <c r="L129" s="2068">
        <f t="shared" si="71"/>
        <v>92.6</v>
      </c>
      <c r="M129" s="2068">
        <f t="shared" si="71"/>
        <v>99</v>
      </c>
      <c r="N129" s="2068">
        <f t="shared" si="71"/>
        <v>98.5</v>
      </c>
      <c r="O129" s="2068">
        <f t="shared" si="71"/>
        <v>92.9</v>
      </c>
      <c r="P129" s="2068">
        <f t="shared" si="71"/>
        <v>91.9</v>
      </c>
      <c r="Q129" s="2068">
        <f t="shared" si="71"/>
        <v>93.7</v>
      </c>
      <c r="R129" s="2068">
        <f t="shared" si="71"/>
        <v>85.9</v>
      </c>
      <c r="S129" s="2068">
        <f>ROUND(ROUND(S131*1.0772,1)*0.811594,1)</f>
        <v>84.8</v>
      </c>
      <c r="T129" s="2068">
        <f>ROUND(ROUND(T131*1.0772,1)*0.811594,1)</f>
        <v>83.8</v>
      </c>
      <c r="U129" s="2068">
        <f>ROUND(ROUND(U131*1.0772,1)*0.811594,1)</f>
        <v>87.7</v>
      </c>
      <c r="V129" s="2068">
        <f>ROUND(ROUND(V131*1.0772,1)*0.811594,1)</f>
        <v>89.7</v>
      </c>
      <c r="W129" s="2068">
        <f>ROUND(ROUND(W131*1.0772,1)*0.811594,1)</f>
        <v>92.4</v>
      </c>
      <c r="X129" s="2068">
        <f>ROUND(X130*0.811594,1)</f>
        <v>92.7</v>
      </c>
      <c r="Y129" s="2068">
        <f>ROUND(Y130*0.811594,1)</f>
        <v>82.4</v>
      </c>
      <c r="Z129" s="2068">
        <f>ROUND(Z130*0.811594,1)</f>
        <v>81.599999999999994</v>
      </c>
      <c r="AA129" s="2068">
        <f>ROUND(AA130*0.811594,1)</f>
        <v>92.6</v>
      </c>
      <c r="AB129" s="2068">
        <f>ROUND(AB130*0.811594,1)</f>
        <v>95.3</v>
      </c>
      <c r="AC129" s="2257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</row>
    <row r="130" spans="3:40" ht="12">
      <c r="C130" s="1625" t="s">
        <v>1417</v>
      </c>
      <c r="D130" s="1589" t="s">
        <v>1413</v>
      </c>
      <c r="E130" s="2068"/>
      <c r="F130" s="2068"/>
      <c r="G130" s="2068"/>
      <c r="H130" s="2068"/>
      <c r="I130" s="2068"/>
      <c r="J130" s="2068"/>
      <c r="K130" s="2068"/>
      <c r="L130" s="2068"/>
      <c r="M130" s="2068"/>
      <c r="N130" s="2068"/>
      <c r="O130" s="2068"/>
      <c r="P130" s="2068"/>
      <c r="Q130" s="2068"/>
      <c r="R130" s="2068"/>
      <c r="S130" s="2068"/>
      <c r="T130" s="2068"/>
      <c r="U130" s="2068"/>
      <c r="V130" s="2068"/>
      <c r="W130" s="2068"/>
      <c r="X130" s="2068">
        <v>114.2</v>
      </c>
      <c r="Y130" s="2068">
        <v>101.5</v>
      </c>
      <c r="Z130" s="2068">
        <v>100.5</v>
      </c>
      <c r="AA130" s="2068">
        <v>114.1</v>
      </c>
      <c r="AB130" s="2068">
        <v>117.4</v>
      </c>
      <c r="AC130" s="2068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</row>
    <row r="131" spans="3:40" ht="12">
      <c r="D131" s="1589" t="s">
        <v>1414</v>
      </c>
      <c r="E131" s="2068"/>
      <c r="F131" s="2068"/>
      <c r="G131" s="2068"/>
      <c r="H131" s="2068"/>
      <c r="I131" s="2068"/>
      <c r="J131" s="2068"/>
      <c r="K131" s="2068"/>
      <c r="L131" s="2068"/>
      <c r="M131" s="2068"/>
      <c r="N131" s="2068"/>
      <c r="O131" s="2068"/>
      <c r="P131" s="2068"/>
      <c r="Q131" s="2068"/>
      <c r="R131" s="2068"/>
      <c r="S131" s="2068">
        <v>97</v>
      </c>
      <c r="T131" s="2068">
        <v>95.8</v>
      </c>
      <c r="U131" s="2068">
        <v>100.3</v>
      </c>
      <c r="V131" s="2068">
        <v>102.6</v>
      </c>
      <c r="W131" s="2068">
        <v>105.7</v>
      </c>
      <c r="X131" s="2068">
        <v>107.6</v>
      </c>
      <c r="Y131" s="2068">
        <v>101.2</v>
      </c>
      <c r="Z131" s="2068">
        <v>105.6</v>
      </c>
      <c r="AA131" s="2068">
        <v>122.5</v>
      </c>
      <c r="AB131" s="2068">
        <v>130</v>
      </c>
      <c r="AC131" s="2068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</row>
    <row r="132" spans="3:40" ht="12">
      <c r="D132" s="1589" t="s">
        <v>1415</v>
      </c>
      <c r="E132" s="2068">
        <v>107.4</v>
      </c>
      <c r="F132" s="2068">
        <v>107.3</v>
      </c>
      <c r="G132" s="2068">
        <v>119.3</v>
      </c>
      <c r="H132" s="2068">
        <v>118.4</v>
      </c>
      <c r="I132" s="2068">
        <v>114.8</v>
      </c>
      <c r="J132" s="2068">
        <v>109.1</v>
      </c>
      <c r="K132" s="2068">
        <v>104.9</v>
      </c>
      <c r="L132" s="2068">
        <v>101.4</v>
      </c>
      <c r="M132" s="2068">
        <v>108.5</v>
      </c>
      <c r="N132" s="2068">
        <v>108</v>
      </c>
      <c r="O132" s="2068">
        <v>101.8</v>
      </c>
      <c r="P132" s="2068">
        <v>100.7</v>
      </c>
      <c r="Q132" s="2068">
        <v>102.6</v>
      </c>
      <c r="R132" s="2068">
        <v>94.2</v>
      </c>
      <c r="S132" s="2068">
        <v>97.8</v>
      </c>
      <c r="T132" s="2068">
        <v>101.7</v>
      </c>
      <c r="U132" s="2068">
        <v>109.2</v>
      </c>
      <c r="V132" s="2068">
        <v>107</v>
      </c>
      <c r="W132" s="2068"/>
      <c r="X132" s="2068"/>
      <c r="Y132" s="2068"/>
      <c r="Z132" s="2068"/>
      <c r="AA132" s="2068"/>
      <c r="AB132" s="2068"/>
      <c r="AC132" s="2068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</row>
    <row r="133" spans="3:40" ht="12">
      <c r="D133" s="1589"/>
      <c r="E133" s="1625"/>
      <c r="AC133" s="2068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</row>
    <row r="134" spans="3:40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53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</row>
    <row r="135" spans="3:40" ht="12">
      <c r="C135" s="2258" t="s">
        <v>1340</v>
      </c>
      <c r="D135" s="1589" t="s">
        <v>1199</v>
      </c>
      <c r="E135" s="2167">
        <f t="shared" ref="E135:AH135" si="72">E137*$AJ$135/$AJ$137</f>
        <v>97.19978915935495</v>
      </c>
      <c r="F135" s="2167">
        <f t="shared" si="72"/>
        <v>100.87400799355736</v>
      </c>
      <c r="G135" s="2167">
        <f t="shared" si="72"/>
        <v>105.88430640383342</v>
      </c>
      <c r="H135" s="2167">
        <f t="shared" si="72"/>
        <v>107.33172594457983</v>
      </c>
      <c r="I135" s="2167">
        <f t="shared" si="72"/>
        <v>105.32760658046939</v>
      </c>
      <c r="J135" s="2167">
        <f t="shared" si="72"/>
        <v>107.77708580327099</v>
      </c>
      <c r="K135" s="2167">
        <f t="shared" si="72"/>
        <v>111.33996467280065</v>
      </c>
      <c r="L135" s="2167">
        <f t="shared" si="72"/>
        <v>113.56676396625667</v>
      </c>
      <c r="M135" s="2167">
        <f t="shared" si="72"/>
        <v>116.0162431890583</v>
      </c>
      <c r="N135" s="2167">
        <f t="shared" si="72"/>
        <v>113.01006414289267</v>
      </c>
      <c r="O135" s="2167">
        <f t="shared" si="72"/>
        <v>109.22450534401743</v>
      </c>
      <c r="P135" s="2167">
        <f t="shared" si="72"/>
        <v>102.64246462255042</v>
      </c>
      <c r="Q135" s="2167">
        <f t="shared" si="72"/>
        <v>100.48775639574116</v>
      </c>
      <c r="R135" s="2167">
        <f t="shared" si="72"/>
        <v>96.570105074269762</v>
      </c>
      <c r="S135" s="2167">
        <f t="shared" si="72"/>
        <v>95.982457376049069</v>
      </c>
      <c r="T135" s="2167">
        <f t="shared" si="72"/>
        <v>96.96187020641689</v>
      </c>
      <c r="U135" s="2167">
        <f t="shared" si="72"/>
        <v>98.430989451968685</v>
      </c>
      <c r="V135" s="2167">
        <f t="shared" si="72"/>
        <v>99.606284848410098</v>
      </c>
      <c r="W135" s="2167">
        <f t="shared" si="72"/>
        <v>101.76099307521936</v>
      </c>
      <c r="X135" s="2167">
        <f t="shared" si="72"/>
        <v>99.018637150189377</v>
      </c>
      <c r="Y135" s="2167">
        <f t="shared" si="72"/>
        <v>98.235106885895092</v>
      </c>
      <c r="Z135" s="2167">
        <f t="shared" si="72"/>
        <v>97.549517904637625</v>
      </c>
      <c r="AA135" s="2167">
        <f t="shared" si="72"/>
        <v>98.626872018042249</v>
      </c>
      <c r="AB135" s="2167">
        <f t="shared" si="72"/>
        <v>99.116578433226181</v>
      </c>
      <c r="AC135" s="2167">
        <f t="shared" si="72"/>
        <v>98.435030251465292</v>
      </c>
      <c r="AD135" s="2167">
        <f t="shared" si="72"/>
        <v>98.337666225499447</v>
      </c>
      <c r="AE135" s="2167">
        <f t="shared" si="72"/>
        <v>97.364025965841037</v>
      </c>
      <c r="AF135" s="2167">
        <f t="shared" si="72"/>
        <v>98.629758303396969</v>
      </c>
      <c r="AG135" s="2167">
        <f t="shared" si="72"/>
        <v>100.90158557593325</v>
      </c>
      <c r="AH135" s="2167">
        <f t="shared" si="72"/>
        <v>105.01521567299002</v>
      </c>
      <c r="AI135" s="2167">
        <f>AI137*$AJ$135/$AJ$137</f>
        <v>104.96653366000713</v>
      </c>
      <c r="AJ135" s="2259">
        <f>AK135*AJ136/AK136</f>
        <v>100.47967479674796</v>
      </c>
      <c r="AK135" s="2157">
        <v>102.99166666666666</v>
      </c>
      <c r="AL135" s="2157">
        <v>101.9</v>
      </c>
      <c r="AM135" s="2157">
        <v>103.5</v>
      </c>
    </row>
    <row r="136" spans="3:40" ht="12">
      <c r="C136" s="2156" t="s">
        <v>97</v>
      </c>
      <c r="D136" s="1589" t="s">
        <v>581</v>
      </c>
      <c r="E136" s="2157">
        <v>99.24291998793673</v>
      </c>
      <c r="F136" s="2157">
        <v>102.99437057167317</v>
      </c>
      <c r="G136" s="2157">
        <v>108.10998500404106</v>
      </c>
      <c r="H136" s="2157">
        <v>109.58782917339178</v>
      </c>
      <c r="I136" s="2157">
        <v>107.54158340044462</v>
      </c>
      <c r="J136" s="2157">
        <v>110.04255045626891</v>
      </c>
      <c r="K136" s="2157">
        <v>113.68032071928607</v>
      </c>
      <c r="L136" s="2157">
        <v>115.95392713367181</v>
      </c>
      <c r="M136" s="2157">
        <v>118.45489418949612</v>
      </c>
      <c r="N136" s="2157">
        <v>115.38552553007537</v>
      </c>
      <c r="O136" s="2157">
        <v>111.52039462561963</v>
      </c>
      <c r="P136" s="2157">
        <v>104.8</v>
      </c>
      <c r="Q136" s="2157">
        <v>102.6</v>
      </c>
      <c r="R136" s="2157">
        <v>98.6</v>
      </c>
      <c r="S136" s="2157">
        <v>98</v>
      </c>
      <c r="T136" s="2157">
        <v>99</v>
      </c>
      <c r="U136" s="2157">
        <v>100.5</v>
      </c>
      <c r="V136" s="2157">
        <v>101.7</v>
      </c>
      <c r="W136" s="2157">
        <v>103.9</v>
      </c>
      <c r="X136" s="2157">
        <v>101.1</v>
      </c>
      <c r="Y136" s="2157">
        <v>100.3</v>
      </c>
      <c r="Z136" s="2157">
        <v>99.6</v>
      </c>
      <c r="AA136" s="2157">
        <v>100.7</v>
      </c>
      <c r="AB136" s="2157">
        <v>101.2</v>
      </c>
      <c r="AC136" s="2157"/>
      <c r="AD136" s="2157"/>
      <c r="AE136" s="2158"/>
      <c r="AF136" s="2158"/>
      <c r="AG136" s="2158"/>
      <c r="AH136" s="2157"/>
      <c r="AI136" s="2157"/>
      <c r="AJ136" s="2159">
        <v>100</v>
      </c>
      <c r="AK136" s="2159">
        <v>102.5</v>
      </c>
      <c r="AL136" s="2159">
        <v>102.1</v>
      </c>
      <c r="AM136" s="2159"/>
      <c r="AN136" s="2160" t="s">
        <v>1441</v>
      </c>
    </row>
    <row r="137" spans="3:40" ht="12">
      <c r="C137" s="2161"/>
      <c r="D137" s="1589" t="s">
        <v>1418</v>
      </c>
      <c r="E137" s="2157">
        <v>99.831316746758489</v>
      </c>
      <c r="F137" s="2157">
        <v>103.60500913237478</v>
      </c>
      <c r="G137" s="2157">
        <v>108.75095329457885</v>
      </c>
      <c r="H137" s="2157">
        <v>110.23755938588225</v>
      </c>
      <c r="I137" s="2157">
        <v>108.1791817210006</v>
      </c>
      <c r="J137" s="2157">
        <v>110.6949766447448</v>
      </c>
      <c r="K137" s="2157">
        <v>114.35431471564547</v>
      </c>
      <c r="L137" s="2157">
        <v>116.6414010099584</v>
      </c>
      <c r="M137" s="2157">
        <v>119.15719593370261</v>
      </c>
      <c r="N137" s="2157">
        <v>116.06962943638017</v>
      </c>
      <c r="O137" s="2157">
        <v>112.1815827360482</v>
      </c>
      <c r="P137" s="2157">
        <v>105.42134387351778</v>
      </c>
      <c r="Q137" s="2157">
        <v>103.2083003952569</v>
      </c>
      <c r="R137" s="2157">
        <v>99.184584980237148</v>
      </c>
      <c r="S137" s="2157">
        <v>98.581027667984188</v>
      </c>
      <c r="T137" s="2157">
        <v>99.586956521739111</v>
      </c>
      <c r="U137" s="2157">
        <v>101.09584980237153</v>
      </c>
      <c r="V137" s="2157">
        <v>102.30296442687747</v>
      </c>
      <c r="W137" s="2157">
        <v>104.51600790513834</v>
      </c>
      <c r="X137" s="2157">
        <v>101.69940711462449</v>
      </c>
      <c r="Y137" s="2157">
        <v>100.89466403162054</v>
      </c>
      <c r="Z137" s="2157">
        <v>100.19051383399209</v>
      </c>
      <c r="AA137" s="2157">
        <v>101.29703557312253</v>
      </c>
      <c r="AB137" s="2157">
        <v>101.8</v>
      </c>
      <c r="AC137" s="2157">
        <v>101.1</v>
      </c>
      <c r="AD137" s="2157">
        <v>101</v>
      </c>
      <c r="AE137" s="2158">
        <v>100</v>
      </c>
      <c r="AF137" s="2158">
        <v>101.3</v>
      </c>
      <c r="AG137" s="2158">
        <v>103.63333333333333</v>
      </c>
      <c r="AH137" s="2157">
        <v>107.85833333333331</v>
      </c>
      <c r="AI137" s="2157">
        <v>107.80833333333334</v>
      </c>
      <c r="AJ137" s="2157">
        <v>103.2</v>
      </c>
      <c r="AK137" s="2157"/>
      <c r="AL137" s="2157"/>
      <c r="AM137" s="2157"/>
    </row>
    <row r="138" spans="3:40" ht="12">
      <c r="C138" s="2153" t="s">
        <v>1340</v>
      </c>
      <c r="D138" s="1607" t="s">
        <v>1199</v>
      </c>
      <c r="E138" s="2154">
        <f t="shared" ref="E138:AH138" si="73">E140*$AJ$138/$AJ$140</f>
        <v>105.3973797396439</v>
      </c>
      <c r="F138" s="2154">
        <f t="shared" si="73"/>
        <v>109.01567295329725</v>
      </c>
      <c r="G138" s="2154">
        <f t="shared" si="73"/>
        <v>112.51724703102629</v>
      </c>
      <c r="H138" s="2154">
        <f t="shared" si="73"/>
        <v>114.5014723417394</v>
      </c>
      <c r="I138" s="2154">
        <f t="shared" si="73"/>
        <v>116.01882110875533</v>
      </c>
      <c r="J138" s="2154">
        <f t="shared" si="73"/>
        <v>116.95257419614971</v>
      </c>
      <c r="K138" s="2154">
        <f t="shared" si="73"/>
        <v>116.71913592430111</v>
      </c>
      <c r="L138" s="2154">
        <f t="shared" si="73"/>
        <v>117.06929333207398</v>
      </c>
      <c r="M138" s="2154">
        <f t="shared" si="73"/>
        <v>117.30273160392264</v>
      </c>
      <c r="N138" s="2154">
        <f t="shared" si="73"/>
        <v>113.21756184657211</v>
      </c>
      <c r="O138" s="2154">
        <f t="shared" si="73"/>
        <v>110.29958344846459</v>
      </c>
      <c r="P138" s="2154">
        <f t="shared" si="73"/>
        <v>113.47693770418165</v>
      </c>
      <c r="Q138" s="2154">
        <f t="shared" si="73"/>
        <v>114.11067881488172</v>
      </c>
      <c r="R138" s="2154">
        <f t="shared" si="73"/>
        <v>109.34830076241485</v>
      </c>
      <c r="S138" s="2154">
        <f t="shared" si="73"/>
        <v>108.91027381825452</v>
      </c>
      <c r="T138" s="2154">
        <f t="shared" si="73"/>
        <v>109.81428687322374</v>
      </c>
      <c r="U138" s="2154">
        <f t="shared" si="73"/>
        <v>103.59216514327588</v>
      </c>
      <c r="V138" s="2154">
        <f t="shared" si="73"/>
        <v>104.29076355946367</v>
      </c>
      <c r="W138" s="2154">
        <f t="shared" si="73"/>
        <v>105.9873597130626</v>
      </c>
      <c r="X138" s="2154">
        <f t="shared" si="73"/>
        <v>102.49436763212363</v>
      </c>
      <c r="Y138" s="2154">
        <f t="shared" si="73"/>
        <v>99.400574646149096</v>
      </c>
      <c r="Z138" s="2154">
        <f t="shared" si="73"/>
        <v>99.999373288595777</v>
      </c>
      <c r="AA138" s="2154">
        <f t="shared" si="73"/>
        <v>100.59817193104246</v>
      </c>
      <c r="AB138" s="2154">
        <f t="shared" si="73"/>
        <v>106.0871594868037</v>
      </c>
      <c r="AC138" s="2154">
        <f t="shared" si="73"/>
        <v>105.08916174939257</v>
      </c>
      <c r="AD138" s="2154">
        <f t="shared" si="73"/>
        <v>101.89556898967693</v>
      </c>
      <c r="AE138" s="2154">
        <f t="shared" si="73"/>
        <v>99.799773741113555</v>
      </c>
      <c r="AF138" s="2154">
        <f t="shared" si="73"/>
        <v>100.79777147852469</v>
      </c>
      <c r="AG138" s="2154">
        <f t="shared" si="73"/>
        <v>102.44446774525305</v>
      </c>
      <c r="AH138" s="2154">
        <f t="shared" si="73"/>
        <v>106.12042607805076</v>
      </c>
      <c r="AI138" s="2154">
        <f>AI140*$AJ$138/$AJ$140</f>
        <v>105.039261862522</v>
      </c>
      <c r="AJ138" s="1878">
        <f>AK138*AJ139/AK139</f>
        <v>100.29877260981912</v>
      </c>
      <c r="AK138" s="2155">
        <v>103.50833333333334</v>
      </c>
      <c r="AL138" s="2155">
        <v>99.2</v>
      </c>
      <c r="AM138" s="2155">
        <v>97.1</v>
      </c>
      <c r="AN138" s="2033"/>
    </row>
    <row r="139" spans="3:40" ht="12">
      <c r="C139" s="1589"/>
      <c r="D139" s="1589" t="s">
        <v>1138</v>
      </c>
      <c r="E139" s="2157">
        <v>105.60883636174452</v>
      </c>
      <c r="F139" s="2157">
        <v>109.23438888357632</v>
      </c>
      <c r="G139" s="2157">
        <v>112.7429880982522</v>
      </c>
      <c r="H139" s="2157">
        <v>114.73119431990187</v>
      </c>
      <c r="I139" s="2157">
        <v>116.25158731292811</v>
      </c>
      <c r="J139" s="2157">
        <v>117.18721377017499</v>
      </c>
      <c r="K139" s="2157">
        <v>116.95330715586327</v>
      </c>
      <c r="L139" s="2157">
        <v>117.30416707733085</v>
      </c>
      <c r="M139" s="2157">
        <v>117.53807369164259</v>
      </c>
      <c r="N139" s="2157">
        <v>113.44470794118739</v>
      </c>
      <c r="O139" s="2157">
        <v>110.5208752622908</v>
      </c>
      <c r="P139" s="2157">
        <v>113.70460417931152</v>
      </c>
      <c r="Q139" s="2157">
        <v>114.33961675192921</v>
      </c>
      <c r="R139" s="2157">
        <v>109.56768403711087</v>
      </c>
      <c r="S139" s="2157">
        <v>109.12877828838984</v>
      </c>
      <c r="T139" s="2157">
        <v>110.03460504638861</v>
      </c>
      <c r="U139" s="2157">
        <v>103.8</v>
      </c>
      <c r="V139" s="2157">
        <v>104.5</v>
      </c>
      <c r="W139" s="2157">
        <v>106.2</v>
      </c>
      <c r="X139" s="2157">
        <v>102.7</v>
      </c>
      <c r="Y139" s="2157">
        <v>99.6</v>
      </c>
      <c r="Z139" s="2157">
        <v>100.2</v>
      </c>
      <c r="AA139" s="2157">
        <v>100.8</v>
      </c>
      <c r="AB139" s="2157">
        <v>106.3</v>
      </c>
      <c r="AC139" s="2157"/>
      <c r="AD139" s="2157"/>
      <c r="AE139" s="2158"/>
      <c r="AF139" s="2158"/>
      <c r="AG139" s="2158"/>
      <c r="AH139" s="2157"/>
      <c r="AI139" s="2157"/>
      <c r="AJ139" s="2159">
        <v>100</v>
      </c>
      <c r="AK139" s="2159">
        <v>103.2</v>
      </c>
      <c r="AL139" s="2159">
        <v>100.4</v>
      </c>
      <c r="AM139" s="2159"/>
      <c r="AN139" s="2160" t="s">
        <v>1441</v>
      </c>
    </row>
    <row r="140" spans="3:40" ht="12">
      <c r="C140" s="2162" t="s">
        <v>97</v>
      </c>
      <c r="D140" s="1611" t="s">
        <v>1418</v>
      </c>
      <c r="E140" s="2163">
        <v>105.60883636174452</v>
      </c>
      <c r="F140" s="2163">
        <v>109.23438888357632</v>
      </c>
      <c r="G140" s="2163">
        <v>112.7429880982522</v>
      </c>
      <c r="H140" s="2163">
        <v>114.73119431990187</v>
      </c>
      <c r="I140" s="2163">
        <v>116.25158731292811</v>
      </c>
      <c r="J140" s="2163">
        <v>117.18721377017499</v>
      </c>
      <c r="K140" s="2163">
        <v>116.95330715586327</v>
      </c>
      <c r="L140" s="2163">
        <v>117.30416707733083</v>
      </c>
      <c r="M140" s="2163">
        <v>117.53807369164261</v>
      </c>
      <c r="N140" s="2163">
        <v>113.4447079411874</v>
      </c>
      <c r="O140" s="2163">
        <v>110.52087526229082</v>
      </c>
      <c r="P140" s="2163">
        <v>113.70460417931153</v>
      </c>
      <c r="Q140" s="2163">
        <v>114.33961675192921</v>
      </c>
      <c r="R140" s="2163">
        <v>109.56768403711087</v>
      </c>
      <c r="S140" s="2163">
        <v>109.12877828838984</v>
      </c>
      <c r="T140" s="2163">
        <v>110.03460504638859</v>
      </c>
      <c r="U140" s="2163">
        <v>103.8</v>
      </c>
      <c r="V140" s="2163">
        <v>104.5</v>
      </c>
      <c r="W140" s="2163">
        <v>106.2</v>
      </c>
      <c r="X140" s="2163">
        <v>102.7</v>
      </c>
      <c r="Y140" s="2163">
        <v>99.6</v>
      </c>
      <c r="Z140" s="2163">
        <v>100.2</v>
      </c>
      <c r="AA140" s="2163">
        <v>100.8</v>
      </c>
      <c r="AB140" s="2163">
        <v>106.3</v>
      </c>
      <c r="AC140" s="2163">
        <v>105.3</v>
      </c>
      <c r="AD140" s="2163">
        <v>102.1</v>
      </c>
      <c r="AE140" s="2164">
        <v>100</v>
      </c>
      <c r="AF140" s="2164">
        <v>101</v>
      </c>
      <c r="AG140" s="2164">
        <v>102.64999999999999</v>
      </c>
      <c r="AH140" s="2163">
        <v>106.33333333333333</v>
      </c>
      <c r="AI140" s="2163">
        <v>105.24999999999999</v>
      </c>
      <c r="AJ140" s="2163">
        <v>100.5</v>
      </c>
      <c r="AK140" s="2163"/>
      <c r="AL140" s="2163"/>
      <c r="AM140" s="2163"/>
    </row>
    <row r="141" spans="3:40" ht="12">
      <c r="C141" s="2165" t="s">
        <v>1419</v>
      </c>
      <c r="D141" s="1607" t="s">
        <v>1199</v>
      </c>
      <c r="E141" s="2154">
        <f t="shared" ref="E141:AH141" si="74">E143*$AJ$141/$AJ$143</f>
        <v>198.47354429294231</v>
      </c>
      <c r="F141" s="2154">
        <f t="shared" si="74"/>
        <v>186.25689620672898</v>
      </c>
      <c r="G141" s="2154">
        <f t="shared" si="74"/>
        <v>172.59931014111615</v>
      </c>
      <c r="H141" s="2154">
        <f t="shared" si="74"/>
        <v>148.88648295838931</v>
      </c>
      <c r="I141" s="2154">
        <f t="shared" si="74"/>
        <v>126.82342534627929</v>
      </c>
      <c r="J141" s="2154">
        <f t="shared" si="74"/>
        <v>124.75599259322782</v>
      </c>
      <c r="K141" s="2154">
        <f t="shared" si="74"/>
        <v>129.85148341893046</v>
      </c>
      <c r="L141" s="2154">
        <f t="shared" si="74"/>
        <v>139.52038609229245</v>
      </c>
      <c r="M141" s="2154">
        <f t="shared" si="74"/>
        <v>140.50189457101382</v>
      </c>
      <c r="N141" s="2154">
        <f t="shared" si="74"/>
        <v>122.87650827227195</v>
      </c>
      <c r="O141" s="2154">
        <f t="shared" si="74"/>
        <v>122.55281930588508</v>
      </c>
      <c r="P141" s="2154">
        <f t="shared" si="74"/>
        <v>124.82908365015388</v>
      </c>
      <c r="Q141" s="2154">
        <f t="shared" si="74"/>
        <v>117.81234218525188</v>
      </c>
      <c r="R141" s="2154">
        <f t="shared" si="74"/>
        <v>109.81409224162846</v>
      </c>
      <c r="S141" s="2154">
        <f t="shared" si="74"/>
        <v>114.19955565719224</v>
      </c>
      <c r="T141" s="2154">
        <f t="shared" si="74"/>
        <v>122.58414404456768</v>
      </c>
      <c r="U141" s="2154">
        <f t="shared" si="74"/>
        <v>127.77360908631815</v>
      </c>
      <c r="V141" s="2154">
        <f t="shared" si="74"/>
        <v>135.09315635848523</v>
      </c>
      <c r="W141" s="2154">
        <f t="shared" si="74"/>
        <v>137.32765438451057</v>
      </c>
      <c r="X141" s="2154">
        <f t="shared" si="74"/>
        <v>130.62416030643456</v>
      </c>
      <c r="Y141" s="2154">
        <f t="shared" si="74"/>
        <v>118.26133010636913</v>
      </c>
      <c r="Z141" s="2154">
        <f t="shared" si="74"/>
        <v>124.49495310420617</v>
      </c>
      <c r="AA141" s="2154">
        <f t="shared" si="74"/>
        <v>121.80102557750273</v>
      </c>
      <c r="AB141" s="2154">
        <f t="shared" si="74"/>
        <v>117.11275635467389</v>
      </c>
      <c r="AC141" s="2154">
        <f t="shared" si="74"/>
        <v>123.84757517143251</v>
      </c>
      <c r="AD141" s="2154">
        <f t="shared" si="74"/>
        <v>127.75272592719639</v>
      </c>
      <c r="AE141" s="2154">
        <f t="shared" si="74"/>
        <v>123.68050989845861</v>
      </c>
      <c r="AF141" s="2154">
        <f t="shared" si="74"/>
        <v>120.11993126820329</v>
      </c>
      <c r="AG141" s="2154">
        <f t="shared" si="74"/>
        <v>120.6733349849292</v>
      </c>
      <c r="AH141" s="2154">
        <f t="shared" si="74"/>
        <v>130.44665345389984</v>
      </c>
      <c r="AI141" s="2154">
        <f>AI143*$AJ$141/$AJ$143</f>
        <v>121.96809085047659</v>
      </c>
      <c r="AJ141" s="1878">
        <f>AK141*AJ142/AK142</f>
        <v>103.74753451676528</v>
      </c>
      <c r="AK141" s="2155">
        <v>105.2</v>
      </c>
      <c r="AL141" s="2157">
        <v>104.5</v>
      </c>
      <c r="AM141" s="2157">
        <v>100.9</v>
      </c>
      <c r="AN141" s="1625" t="s">
        <v>271</v>
      </c>
    </row>
    <row r="142" spans="3:40" ht="12">
      <c r="C142" s="2166"/>
      <c r="D142" s="1589"/>
      <c r="E142" s="2167"/>
      <c r="F142" s="2167"/>
      <c r="G142" s="2167"/>
      <c r="H142" s="2167"/>
      <c r="I142" s="2167"/>
      <c r="J142" s="2167"/>
      <c r="K142" s="2167"/>
      <c r="L142" s="2167"/>
      <c r="M142" s="2167"/>
      <c r="N142" s="2167"/>
      <c r="O142" s="2167"/>
      <c r="P142" s="2167"/>
      <c r="Q142" s="2167"/>
      <c r="R142" s="2167"/>
      <c r="S142" s="2167"/>
      <c r="T142" s="2167"/>
      <c r="U142" s="2167"/>
      <c r="V142" s="2167"/>
      <c r="W142" s="2167"/>
      <c r="X142" s="2167"/>
      <c r="Y142" s="2167"/>
      <c r="Z142" s="2167"/>
      <c r="AA142" s="2167"/>
      <c r="AB142" s="2167"/>
      <c r="AC142" s="2167"/>
      <c r="AD142" s="2167"/>
      <c r="AE142" s="2168"/>
      <c r="AF142" s="2168"/>
      <c r="AG142" s="2168"/>
      <c r="AH142" s="2167"/>
      <c r="AI142" s="2167"/>
      <c r="AJ142" s="2159">
        <v>100</v>
      </c>
      <c r="AK142" s="2159">
        <v>101.4</v>
      </c>
      <c r="AL142" s="2159">
        <v>105.3</v>
      </c>
      <c r="AM142" s="2159"/>
      <c r="AN142" s="2160" t="s">
        <v>1441</v>
      </c>
    </row>
    <row r="143" spans="3:40" ht="12">
      <c r="C143" s="2162" t="s">
        <v>570</v>
      </c>
      <c r="D143" s="1611" t="s">
        <v>1418</v>
      </c>
      <c r="E143" s="2163">
        <v>158.4</v>
      </c>
      <c r="F143" s="2163">
        <v>148.65</v>
      </c>
      <c r="G143" s="2163">
        <v>137.74999999999997</v>
      </c>
      <c r="H143" s="2163">
        <v>118.825</v>
      </c>
      <c r="I143" s="2163">
        <v>101.21666666666665</v>
      </c>
      <c r="J143" s="2163">
        <v>99.566666666666663</v>
      </c>
      <c r="K143" s="2163">
        <v>103.63333333333333</v>
      </c>
      <c r="L143" s="2163">
        <v>111.35000000000001</v>
      </c>
      <c r="M143" s="2163">
        <v>112.13333333333331</v>
      </c>
      <c r="N143" s="2163">
        <v>98.066666666666677</v>
      </c>
      <c r="O143" s="2163">
        <v>97.808333333333323</v>
      </c>
      <c r="P143" s="2163">
        <v>99.624999999999986</v>
      </c>
      <c r="Q143" s="2163">
        <v>94.024999999999991</v>
      </c>
      <c r="R143" s="2163">
        <v>87.641666666666652</v>
      </c>
      <c r="S143" s="2163">
        <v>91.141666666666666</v>
      </c>
      <c r="T143" s="2163">
        <v>97.833333333333329</v>
      </c>
      <c r="U143" s="2163">
        <v>101.97500000000001</v>
      </c>
      <c r="V143" s="2163">
        <v>107.81666666666666</v>
      </c>
      <c r="W143" s="2163">
        <v>109.60000000000001</v>
      </c>
      <c r="X143" s="2163">
        <v>104.25</v>
      </c>
      <c r="Y143" s="2163">
        <v>94.38333333333334</v>
      </c>
      <c r="Z143" s="2163">
        <v>99.358333333333334</v>
      </c>
      <c r="AA143" s="2163">
        <v>97.208333333333329</v>
      </c>
      <c r="AB143" s="2163">
        <v>93.466666666666683</v>
      </c>
      <c r="AC143" s="2163">
        <v>98.841666666666683</v>
      </c>
      <c r="AD143" s="2163">
        <v>101.95833333333333</v>
      </c>
      <c r="AE143" s="2164">
        <v>98.708333333333329</v>
      </c>
      <c r="AF143" s="2164">
        <v>95.86666666666666</v>
      </c>
      <c r="AG143" s="2164">
        <v>96.308333333333337</v>
      </c>
      <c r="AH143" s="2163">
        <v>104.10833333333333</v>
      </c>
      <c r="AI143" s="2163">
        <v>97.341666666666654</v>
      </c>
      <c r="AJ143" s="2163">
        <v>82.8</v>
      </c>
      <c r="AK143" s="2163"/>
      <c r="AL143" s="2157"/>
      <c r="AM143" s="2157"/>
      <c r="AN143" s="1625" t="s">
        <v>271</v>
      </c>
    </row>
    <row r="144" spans="3:40" ht="12">
      <c r="C144" s="2166" t="s">
        <v>571</v>
      </c>
      <c r="D144" s="1607" t="s">
        <v>1199</v>
      </c>
      <c r="E144" s="2167">
        <f t="shared" ref="E144:AH144" si="75">E146*$AJ$144/$AJ$146</f>
        <v>101.92203524483604</v>
      </c>
      <c r="F144" s="2167">
        <f t="shared" si="75"/>
        <v>102.96054215417209</v>
      </c>
      <c r="G144" s="2167">
        <f t="shared" si="75"/>
        <v>106.051336527196</v>
      </c>
      <c r="H144" s="2167">
        <f t="shared" si="75"/>
        <v>107.22171732978104</v>
      </c>
      <c r="I144" s="2167">
        <f t="shared" si="75"/>
        <v>105.91122051561888</v>
      </c>
      <c r="J144" s="2167">
        <f t="shared" si="75"/>
        <v>103.29022688729464</v>
      </c>
      <c r="K144" s="2167">
        <f t="shared" si="75"/>
        <v>100.43845394578459</v>
      </c>
      <c r="L144" s="2167">
        <f t="shared" si="75"/>
        <v>98.501556138689594</v>
      </c>
      <c r="M144" s="2167">
        <f t="shared" si="75"/>
        <v>98.188355642223186</v>
      </c>
      <c r="N144" s="2167">
        <f t="shared" si="75"/>
        <v>97.191059324527458</v>
      </c>
      <c r="O144" s="2167">
        <f t="shared" si="75"/>
        <v>97.479533466009713</v>
      </c>
      <c r="P144" s="2167">
        <f t="shared" si="75"/>
        <v>94.883266192669609</v>
      </c>
      <c r="Q144" s="2167">
        <f t="shared" si="75"/>
        <v>92.526020350843424</v>
      </c>
      <c r="R144" s="2167">
        <f t="shared" si="75"/>
        <v>91.405092258226745</v>
      </c>
      <c r="S144" s="2167">
        <f t="shared" si="75"/>
        <v>89.056088534728588</v>
      </c>
      <c r="T144" s="2167">
        <f t="shared" si="75"/>
        <v>89.031362179744391</v>
      </c>
      <c r="U144" s="2167">
        <f t="shared" si="75"/>
        <v>89.558857752740479</v>
      </c>
      <c r="V144" s="2167">
        <f t="shared" si="75"/>
        <v>89.872058249206901</v>
      </c>
      <c r="W144" s="2167">
        <f t="shared" si="75"/>
        <v>93.15242134377624</v>
      </c>
      <c r="X144" s="2167">
        <f t="shared" si="75"/>
        <v>96.177278770175647</v>
      </c>
      <c r="Y144" s="2167">
        <f t="shared" si="75"/>
        <v>97.421838637713265</v>
      </c>
      <c r="Z144" s="2167">
        <f t="shared" si="75"/>
        <v>97.627891595914875</v>
      </c>
      <c r="AA144" s="2167">
        <f t="shared" si="75"/>
        <v>98.46858766537737</v>
      </c>
      <c r="AB144" s="2167">
        <f t="shared" si="75"/>
        <v>97.850428790772568</v>
      </c>
      <c r="AC144" s="2167">
        <f t="shared" si="75"/>
        <v>98.27077682550383</v>
      </c>
      <c r="AD144" s="2167">
        <f t="shared" si="75"/>
        <v>98.402650718752852</v>
      </c>
      <c r="AE144" s="2167">
        <f t="shared" si="75"/>
        <v>99.136199249950522</v>
      </c>
      <c r="AF144" s="2167">
        <f t="shared" si="75"/>
        <v>99.284557379855656</v>
      </c>
      <c r="AG144" s="2167">
        <f t="shared" si="75"/>
        <v>98.971356883389234</v>
      </c>
      <c r="AH144" s="2167">
        <f t="shared" si="75"/>
        <v>98.790030280171834</v>
      </c>
      <c r="AI144" s="2167">
        <f>AI146*$AJ$144/$AJ$146</f>
        <v>99.515336693041462</v>
      </c>
      <c r="AJ144" s="1878">
        <f>AK144*AJ145/AK145</f>
        <v>99.696663296258848</v>
      </c>
      <c r="AK144" s="2157">
        <v>98.6</v>
      </c>
      <c r="AL144" s="2155">
        <v>98.4</v>
      </c>
      <c r="AM144" s="2155">
        <v>103.4</v>
      </c>
    </row>
    <row r="145" spans="2:42" ht="12">
      <c r="C145" s="2166"/>
      <c r="D145" s="1589"/>
      <c r="E145" s="2167"/>
      <c r="F145" s="2167"/>
      <c r="G145" s="2167"/>
      <c r="H145" s="2167"/>
      <c r="I145" s="2167"/>
      <c r="J145" s="2167"/>
      <c r="K145" s="2167"/>
      <c r="L145" s="2167"/>
      <c r="M145" s="2167"/>
      <c r="N145" s="2167"/>
      <c r="O145" s="2167"/>
      <c r="P145" s="2167"/>
      <c r="Q145" s="2167"/>
      <c r="R145" s="2167"/>
      <c r="S145" s="2167"/>
      <c r="T145" s="2167"/>
      <c r="U145" s="2167"/>
      <c r="V145" s="2167"/>
      <c r="W145" s="2167"/>
      <c r="X145" s="2167"/>
      <c r="Y145" s="2167"/>
      <c r="Z145" s="2167"/>
      <c r="AA145" s="2167"/>
      <c r="AB145" s="2167"/>
      <c r="AC145" s="2167"/>
      <c r="AD145" s="2167"/>
      <c r="AE145" s="2168"/>
      <c r="AF145" s="2168"/>
      <c r="AG145" s="2168"/>
      <c r="AH145" s="2167"/>
      <c r="AI145" s="2167"/>
      <c r="AJ145" s="2159">
        <v>100</v>
      </c>
      <c r="AK145" s="2159">
        <v>98.9</v>
      </c>
      <c r="AL145" s="2159">
        <v>98.5</v>
      </c>
      <c r="AM145" s="2159"/>
      <c r="AN145" s="2160" t="s">
        <v>1441</v>
      </c>
    </row>
    <row r="146" spans="2:42" ht="12">
      <c r="C146" s="2162"/>
      <c r="D146" s="1611" t="s">
        <v>1418</v>
      </c>
      <c r="E146" s="2163">
        <v>103.05</v>
      </c>
      <c r="F146" s="2163">
        <v>104.10000000000001</v>
      </c>
      <c r="G146" s="2163">
        <v>107.22500000000001</v>
      </c>
      <c r="H146" s="2163">
        <v>108.40833333333335</v>
      </c>
      <c r="I146" s="2163">
        <v>107.08333333333331</v>
      </c>
      <c r="J146" s="2163">
        <v>104.43333333333334</v>
      </c>
      <c r="K146" s="2163">
        <v>101.55000000000001</v>
      </c>
      <c r="L146" s="2163">
        <v>99.591666666666654</v>
      </c>
      <c r="M146" s="2163">
        <v>99.274999999999991</v>
      </c>
      <c r="N146" s="2163">
        <v>98.266666666666652</v>
      </c>
      <c r="O146" s="2163">
        <v>98.558333333333337</v>
      </c>
      <c r="P146" s="2163">
        <v>95.933333333333323</v>
      </c>
      <c r="Q146" s="2163">
        <v>93.550000000000011</v>
      </c>
      <c r="R146" s="2163">
        <v>92.416666666666671</v>
      </c>
      <c r="S146" s="2163">
        <v>90.041666666666671</v>
      </c>
      <c r="T146" s="2163">
        <v>90.016666666666666</v>
      </c>
      <c r="U146" s="2163">
        <v>90.550000000000011</v>
      </c>
      <c r="V146" s="2163">
        <v>90.866666666666674</v>
      </c>
      <c r="W146" s="2163">
        <v>94.183333333333323</v>
      </c>
      <c r="X146" s="2163">
        <v>97.241666666666674</v>
      </c>
      <c r="Y146" s="2163">
        <v>98.5</v>
      </c>
      <c r="Z146" s="2163">
        <v>98.708333333333357</v>
      </c>
      <c r="AA146" s="2163">
        <v>99.558333333333337</v>
      </c>
      <c r="AB146" s="2163">
        <v>98.933333333333337</v>
      </c>
      <c r="AC146" s="2163">
        <v>99.358333333333334</v>
      </c>
      <c r="AD146" s="2163">
        <v>99.491666666666674</v>
      </c>
      <c r="AE146" s="2164">
        <v>100.23333333333335</v>
      </c>
      <c r="AF146" s="2164">
        <v>100.38333333333333</v>
      </c>
      <c r="AG146" s="2164">
        <v>100.06666666666666</v>
      </c>
      <c r="AH146" s="2163">
        <v>99.883333333333326</v>
      </c>
      <c r="AI146" s="2163">
        <v>100.61666666666667</v>
      </c>
      <c r="AJ146" s="2163">
        <v>100.8</v>
      </c>
      <c r="AK146" s="2163"/>
      <c r="AL146" s="2163"/>
      <c r="AM146" s="2163"/>
    </row>
    <row r="147" spans="2:42" ht="12">
      <c r="D147" s="1589"/>
      <c r="E147" s="1625"/>
      <c r="AC147" s="2152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</row>
    <row r="148" spans="2:42">
      <c r="B148" s="327" t="s">
        <v>1420</v>
      </c>
      <c r="C148" s="327"/>
      <c r="D148" s="916" t="s">
        <v>581</v>
      </c>
      <c r="E148" s="2169">
        <v>434826.4</v>
      </c>
      <c r="F148" s="2169">
        <v>470873.7</v>
      </c>
      <c r="G148" s="2169">
        <v>496058.5</v>
      </c>
      <c r="H148" s="2169">
        <v>505820.5</v>
      </c>
      <c r="I148" s="2169">
        <v>504509.6</v>
      </c>
      <c r="J148" s="2132">
        <v>511958.8</v>
      </c>
      <c r="K148" s="2132">
        <v>525299.5</v>
      </c>
      <c r="L148" s="2132">
        <v>538659.6</v>
      </c>
      <c r="M148" s="2132">
        <v>542508</v>
      </c>
      <c r="N148" s="2132">
        <v>534564.1</v>
      </c>
      <c r="O148" s="2132">
        <v>530298.6</v>
      </c>
      <c r="P148" s="2132">
        <v>537614.19999999995</v>
      </c>
      <c r="Q148" s="2132">
        <v>527410.5</v>
      </c>
      <c r="R148" s="2132">
        <v>523465.9</v>
      </c>
      <c r="S148" s="2132">
        <v>526219.9</v>
      </c>
      <c r="T148" s="2132">
        <v>529637.9</v>
      </c>
      <c r="U148" s="2132">
        <v>534106.19999999995</v>
      </c>
      <c r="V148" s="2132">
        <v>537257.9</v>
      </c>
      <c r="W148" s="2132">
        <v>538485.5</v>
      </c>
      <c r="X148" s="2132">
        <v>516174.9</v>
      </c>
      <c r="Y148" s="2132">
        <v>497364.2</v>
      </c>
      <c r="Z148" s="2132">
        <v>504873.7</v>
      </c>
      <c r="AA148" s="2132">
        <v>500046.2</v>
      </c>
      <c r="AB148" s="2132">
        <v>499420.6</v>
      </c>
      <c r="AC148" s="2132">
        <v>512677.5</v>
      </c>
      <c r="AD148" s="2132">
        <v>523422.8</v>
      </c>
      <c r="AE148" s="2132">
        <v>540740.80000000005</v>
      </c>
      <c r="AF148" s="2132">
        <v>544829.9</v>
      </c>
      <c r="AG148" s="2170">
        <v>555712.5</v>
      </c>
      <c r="AH148" s="2132">
        <v>556570.5</v>
      </c>
      <c r="AI148" s="2132">
        <v>556800.69999999995</v>
      </c>
      <c r="AJ148" s="2132">
        <v>538787.80000000005</v>
      </c>
      <c r="AK148" s="2132">
        <v>554572</v>
      </c>
      <c r="AL148" s="2132">
        <v>567235.1</v>
      </c>
      <c r="AM148" s="2132">
        <v>595169.30000000005</v>
      </c>
      <c r="AP148" s="1625" t="s">
        <v>1486</v>
      </c>
    </row>
    <row r="149" spans="2:42">
      <c r="B149" s="327"/>
      <c r="C149" s="1353"/>
      <c r="D149" s="882"/>
      <c r="E149" s="2171">
        <v>427271.5</v>
      </c>
      <c r="F149" s="2134">
        <v>462963.8</v>
      </c>
      <c r="G149" s="2134">
        <v>487342.8</v>
      </c>
      <c r="H149" s="2134">
        <v>496681.7</v>
      </c>
      <c r="I149" s="2134">
        <v>494916.1</v>
      </c>
      <c r="J149" s="2134">
        <v>502636.2</v>
      </c>
      <c r="K149" s="2134"/>
      <c r="L149" s="2134"/>
      <c r="M149" s="2134"/>
      <c r="N149" s="2134" t="s">
        <v>271</v>
      </c>
      <c r="O149" s="2134"/>
      <c r="P149" s="2134"/>
      <c r="Q149" s="2134"/>
      <c r="R149" s="2134"/>
      <c r="S149" s="2134"/>
      <c r="T149" s="2134"/>
      <c r="U149" s="2134"/>
      <c r="V149" s="2134"/>
      <c r="W149" s="2134"/>
      <c r="X149" s="2134"/>
      <c r="Y149" s="2134"/>
      <c r="Z149" s="2134"/>
      <c r="AA149" s="2134"/>
      <c r="AB149" s="2134"/>
      <c r="AC149" s="2134"/>
      <c r="AD149" s="2134"/>
      <c r="AE149" s="2134"/>
      <c r="AF149" s="2134"/>
      <c r="AG149" s="2171"/>
      <c r="AH149" s="2134"/>
      <c r="AI149" s="2134"/>
      <c r="AJ149" s="2134"/>
      <c r="AK149" s="2134"/>
      <c r="AL149" s="2138"/>
      <c r="AM149" s="2134"/>
      <c r="AP149" s="1625" t="s">
        <v>1487</v>
      </c>
    </row>
    <row r="150" spans="2:42">
      <c r="B150" s="327"/>
      <c r="C150" s="1353"/>
      <c r="D150" s="327" t="s">
        <v>1407</v>
      </c>
      <c r="E150" s="2141">
        <v>407922.9</v>
      </c>
      <c r="F150" s="2141">
        <v>430861.9</v>
      </c>
      <c r="G150" s="2141">
        <v>441677.9</v>
      </c>
      <c r="H150" s="2141">
        <v>444297.2</v>
      </c>
      <c r="I150" s="2141">
        <v>440841.6</v>
      </c>
      <c r="J150" s="2137">
        <v>447936.9</v>
      </c>
      <c r="K150" s="2137">
        <v>462177.3</v>
      </c>
      <c r="L150" s="2137">
        <v>475806.1</v>
      </c>
      <c r="M150" s="2137">
        <v>475217.3</v>
      </c>
      <c r="N150" s="2137">
        <v>470507.4</v>
      </c>
      <c r="O150" s="2137">
        <v>473320.1</v>
      </c>
      <c r="P150" s="2137">
        <v>485623</v>
      </c>
      <c r="Q150" s="2137">
        <v>482113.5</v>
      </c>
      <c r="R150" s="2137">
        <v>486545.5</v>
      </c>
      <c r="S150" s="2137">
        <v>495922.8</v>
      </c>
      <c r="T150" s="2137">
        <v>504269.4</v>
      </c>
      <c r="U150" s="2137">
        <v>515134.1</v>
      </c>
      <c r="V150" s="2137">
        <v>521784.6</v>
      </c>
      <c r="W150" s="2137">
        <v>527271.6</v>
      </c>
      <c r="X150" s="2137">
        <v>508262</v>
      </c>
      <c r="Y150" s="2137">
        <v>495875.6</v>
      </c>
      <c r="Z150" s="2137">
        <v>512064.7</v>
      </c>
      <c r="AA150" s="2137">
        <v>514686.7</v>
      </c>
      <c r="AB150" s="2137">
        <v>517919.3</v>
      </c>
      <c r="AC150" s="2137">
        <v>532072.30000000005</v>
      </c>
      <c r="AD150" s="2137">
        <v>530195.30000000005</v>
      </c>
      <c r="AE150" s="2137">
        <v>539413.5</v>
      </c>
      <c r="AF150" s="2137">
        <v>543479.1</v>
      </c>
      <c r="AG150" s="1351">
        <v>553173.5</v>
      </c>
      <c r="AH150" s="2137">
        <v>554532</v>
      </c>
      <c r="AI150" s="2140">
        <v>550117.19999999995</v>
      </c>
      <c r="AJ150" s="2140">
        <v>528629.5</v>
      </c>
      <c r="AK150" s="2140">
        <v>544690.80000000005</v>
      </c>
      <c r="AL150" s="2132">
        <v>552121.5</v>
      </c>
      <c r="AM150" s="2140">
        <v>555894.5</v>
      </c>
    </row>
    <row r="151" spans="2:42">
      <c r="B151" s="327"/>
      <c r="C151" s="1353"/>
      <c r="D151" s="327"/>
      <c r="E151" s="1349">
        <v>389690.1</v>
      </c>
      <c r="F151" s="2044">
        <v>411707</v>
      </c>
      <c r="G151" s="2044">
        <v>421620.6</v>
      </c>
      <c r="H151" s="2044">
        <v>423870.1</v>
      </c>
      <c r="I151" s="2044">
        <v>420074.5</v>
      </c>
      <c r="J151" s="2044">
        <v>426791.7</v>
      </c>
      <c r="K151" s="2044"/>
      <c r="L151" s="2044"/>
      <c r="M151" s="2044"/>
      <c r="N151" s="2044"/>
      <c r="O151" s="2044"/>
      <c r="P151" s="2044"/>
      <c r="Q151" s="2044"/>
      <c r="R151" s="2044"/>
      <c r="S151" s="2044"/>
      <c r="T151" s="2044"/>
      <c r="U151" s="2044"/>
      <c r="V151" s="2044"/>
      <c r="W151" s="2044"/>
      <c r="X151" s="2044"/>
      <c r="Y151" s="2044"/>
      <c r="Z151" s="2044"/>
      <c r="AA151" s="2044"/>
      <c r="AB151" s="2044"/>
      <c r="AC151" s="2044"/>
      <c r="AD151" s="2044"/>
      <c r="AE151" s="2044"/>
      <c r="AF151" s="2044"/>
      <c r="AG151" s="1349"/>
      <c r="AH151" s="2044"/>
    </row>
    <row r="152" spans="2:42">
      <c r="C152" s="2148"/>
      <c r="D152" s="916" t="s">
        <v>1408</v>
      </c>
      <c r="E152" s="2131">
        <f>E153*$J$152/$J$153</f>
        <v>419292.44014362461</v>
      </c>
      <c r="F152" s="2131">
        <f>F153*$J$152/$J$153</f>
        <v>443879.32392560632</v>
      </c>
      <c r="G152" s="2131">
        <f>G153*$J$152/$J$153</f>
        <v>451344.93115950539</v>
      </c>
      <c r="H152" s="2131">
        <f>H153*$J$152/$J$153</f>
        <v>454848.39862881886</v>
      </c>
      <c r="I152" s="2131">
        <f>I153*$J$152/$J$153</f>
        <v>452009.05341212539</v>
      </c>
      <c r="J152" s="2131">
        <v>457895.3</v>
      </c>
      <c r="K152" s="2131">
        <v>466526.2</v>
      </c>
      <c r="L152" s="2131">
        <v>477404.4</v>
      </c>
      <c r="M152" s="2131">
        <v>477448.6</v>
      </c>
      <c r="N152" s="2131">
        <v>470333.8</v>
      </c>
      <c r="O152" s="2131">
        <v>471108.8</v>
      </c>
      <c r="P152" s="2131">
        <v>479716.9</v>
      </c>
      <c r="Q152" s="2131">
        <v>478473.2</v>
      </c>
      <c r="R152" s="2131">
        <v>482031.7</v>
      </c>
      <c r="S152" s="2131">
        <v>491445.5</v>
      </c>
      <c r="T152" s="2131">
        <v>497508.5</v>
      </c>
      <c r="U152" s="2131">
        <v>507230.9</v>
      </c>
      <c r="V152" s="2131">
        <v>516069</v>
      </c>
      <c r="W152" s="2131">
        <v>526352.9</v>
      </c>
      <c r="X152" s="2131">
        <v>507025.2</v>
      </c>
      <c r="Y152" s="2131">
        <v>500404.9</v>
      </c>
      <c r="Z152" s="2131">
        <v>527759.6</v>
      </c>
      <c r="AA152" s="2131">
        <v>530480</v>
      </c>
      <c r="AB152" s="2131">
        <v>527913</v>
      </c>
      <c r="AC152" s="2131">
        <v>541802.9</v>
      </c>
      <c r="AD152" s="2131">
        <v>534559.1</v>
      </c>
      <c r="AE152" s="1950" t="s">
        <v>785</v>
      </c>
      <c r="AF152" s="1950" t="s">
        <v>785</v>
      </c>
      <c r="AG152" s="1950" t="s">
        <v>785</v>
      </c>
      <c r="AH152" s="1950" t="s">
        <v>785</v>
      </c>
      <c r="AI152" s="1950" t="s">
        <v>785</v>
      </c>
      <c r="AJ152" s="1950" t="s">
        <v>785</v>
      </c>
      <c r="AK152" s="1950" t="s">
        <v>785</v>
      </c>
      <c r="AL152" s="1950"/>
      <c r="AM152" s="1950"/>
    </row>
    <row r="153" spans="2:42">
      <c r="C153" s="2148"/>
      <c r="D153" s="2172" t="s">
        <v>1421</v>
      </c>
      <c r="E153" s="2134">
        <v>437966.3</v>
      </c>
      <c r="F153" s="2134">
        <v>463648.2</v>
      </c>
      <c r="G153" s="2134">
        <v>471446.3</v>
      </c>
      <c r="H153" s="2134">
        <v>475105.8</v>
      </c>
      <c r="I153" s="2134">
        <v>472140</v>
      </c>
      <c r="J153" s="2134">
        <v>478288.4</v>
      </c>
      <c r="K153" s="2134"/>
      <c r="L153" s="2134"/>
      <c r="M153" s="2134"/>
      <c r="N153" s="2134"/>
      <c r="O153" s="2134"/>
      <c r="P153" s="2134"/>
      <c r="Q153" s="2134"/>
      <c r="R153" s="2134"/>
      <c r="S153" s="2134"/>
      <c r="T153" s="2134"/>
      <c r="U153" s="2134"/>
      <c r="V153" s="2134"/>
      <c r="W153" s="2134"/>
      <c r="X153" s="2134"/>
      <c r="Y153" s="2134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2">
      <c r="C154" s="2148"/>
      <c r="D154" s="2173"/>
      <c r="E154" s="2044"/>
      <c r="F154" s="2044"/>
      <c r="G154" s="2044"/>
      <c r="H154" s="2044"/>
      <c r="I154" s="2044"/>
      <c r="J154" s="2044"/>
      <c r="K154" s="2044"/>
      <c r="L154" s="2044"/>
      <c r="M154" s="2044"/>
      <c r="N154" s="2044"/>
      <c r="O154" s="2044"/>
      <c r="P154" s="2044"/>
      <c r="Q154" s="2044"/>
      <c r="R154" s="2044"/>
      <c r="S154" s="2044"/>
      <c r="T154" s="2044"/>
      <c r="U154" s="2044"/>
      <c r="V154" s="2044"/>
      <c r="W154" s="2044"/>
      <c r="X154" s="2044"/>
      <c r="Y154" s="2044"/>
      <c r="AH154" s="1625"/>
    </row>
    <row r="155" spans="2:42">
      <c r="C155" s="826" t="s">
        <v>1200</v>
      </c>
      <c r="D155" s="1589"/>
      <c r="E155" s="1625"/>
      <c r="AC155" s="2152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</row>
    <row r="156" spans="2:42" ht="12">
      <c r="B156" s="2174"/>
      <c r="C156" s="2175" t="s">
        <v>1140</v>
      </c>
      <c r="D156" s="1607" t="s">
        <v>1199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</row>
    <row r="157" spans="2:42" s="327" customFormat="1">
      <c r="B157" s="1454"/>
      <c r="C157" s="2176"/>
      <c r="D157" s="1589" t="s">
        <v>1141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358" t="s">
        <v>1149</v>
      </c>
    </row>
    <row r="158" spans="2:42" s="327" customFormat="1">
      <c r="B158" s="1454"/>
      <c r="C158" s="2176"/>
      <c r="D158" s="1589" t="s">
        <v>1150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</row>
    <row r="159" spans="2:42" s="327" customFormat="1">
      <c r="B159" s="1454"/>
      <c r="C159" s="2176"/>
      <c r="D159" s="1589" t="s">
        <v>1142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327" t="s">
        <v>64</v>
      </c>
    </row>
    <row r="160" spans="2:42" s="327" customFormat="1">
      <c r="B160" s="1454"/>
      <c r="C160" s="2175" t="s">
        <v>1144</v>
      </c>
      <c r="D160" s="1607" t="s">
        <v>1199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</row>
    <row r="161" spans="2:40" s="327" customFormat="1">
      <c r="B161" s="1454"/>
      <c r="C161" s="2176"/>
      <c r="D161" s="1589" t="s">
        <v>1141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358" t="s">
        <v>1149</v>
      </c>
    </row>
    <row r="162" spans="2:40" s="327" customFormat="1">
      <c r="B162" s="1454"/>
      <c r="C162" s="2176"/>
      <c r="D162" s="1589" t="s">
        <v>1150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</row>
    <row r="163" spans="2:40" s="327" customFormat="1">
      <c r="B163" s="1455" t="s">
        <v>1151</v>
      </c>
      <c r="C163" s="2177"/>
      <c r="D163" s="1611" t="s">
        <v>1142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</row>
    <row r="164" spans="2:40" s="327" customFormat="1">
      <c r="B164" s="1455"/>
      <c r="C164" s="2178" t="s">
        <v>1145</v>
      </c>
      <c r="D164" s="1589" t="s">
        <v>1199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</row>
    <row r="165" spans="2:40" s="327" customFormat="1">
      <c r="B165" s="1454"/>
      <c r="C165" s="2179"/>
      <c r="D165" s="1589" t="s">
        <v>1141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358" t="s">
        <v>1149</v>
      </c>
    </row>
    <row r="166" spans="2:40" s="327" customFormat="1">
      <c r="B166" s="1454"/>
      <c r="C166" s="2179"/>
      <c r="D166" s="1589" t="s">
        <v>1150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</row>
    <row r="167" spans="2:40" s="327" customFormat="1">
      <c r="B167" s="1454"/>
      <c r="C167" s="2179"/>
      <c r="D167" s="1589" t="s">
        <v>1142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358" t="s">
        <v>271</v>
      </c>
    </row>
    <row r="168" spans="2:40" s="327" customFormat="1">
      <c r="B168" s="1454"/>
      <c r="C168" s="2175" t="s">
        <v>1147</v>
      </c>
      <c r="D168" s="1607" t="s">
        <v>1199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358"/>
    </row>
    <row r="169" spans="2:40" s="327" customFormat="1">
      <c r="B169" s="1454"/>
      <c r="C169" s="1454"/>
      <c r="D169" s="1589" t="s">
        <v>1141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358" t="s">
        <v>1149</v>
      </c>
    </row>
    <row r="170" spans="2:40" s="327" customFormat="1">
      <c r="B170" s="1454"/>
      <c r="C170" s="1454"/>
      <c r="D170" s="1589" t="s">
        <v>1150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</row>
    <row r="171" spans="2:40" s="327" customFormat="1">
      <c r="B171" s="1456"/>
      <c r="C171" s="1456"/>
      <c r="D171" s="1611" t="s">
        <v>1142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</row>
    <row r="172" spans="2:40" s="327" customFormat="1">
      <c r="E172" s="1359"/>
      <c r="F172" s="1357"/>
      <c r="X172" s="1357"/>
      <c r="AI172" s="1344"/>
      <c r="AJ172" s="1344"/>
      <c r="AK172" s="1344"/>
      <c r="AL172" s="1344"/>
      <c r="AM172" s="1344"/>
    </row>
    <row r="173" spans="2:40" ht="11">
      <c r="F173" s="2127"/>
      <c r="G173" s="2127"/>
      <c r="H173" s="2127"/>
      <c r="I173" s="2127"/>
      <c r="J173" s="2127"/>
      <c r="K173" s="2127"/>
      <c r="L173" s="2127"/>
      <c r="M173" s="2127"/>
      <c r="N173" s="2127"/>
      <c r="O173" s="2127"/>
      <c r="P173" s="2127"/>
      <c r="Q173" s="2127"/>
      <c r="R173" s="2127"/>
      <c r="S173" s="2127"/>
      <c r="T173" s="2127"/>
      <c r="U173" s="2127"/>
      <c r="V173" s="2127"/>
      <c r="W173" s="2127"/>
      <c r="X173" s="2127"/>
      <c r="Y173" s="2127"/>
      <c r="Z173" s="2127"/>
      <c r="AA173" s="2127"/>
      <c r="AB173" s="2127"/>
      <c r="AC173" s="2127"/>
      <c r="AD173" s="2127"/>
      <c r="AE173" s="2127"/>
      <c r="AF173" s="2127"/>
      <c r="AG173" s="2127"/>
      <c r="AH173" s="2127"/>
      <c r="AI173" s="2127"/>
      <c r="AJ173" s="2127"/>
      <c r="AK173" s="2127"/>
      <c r="AL173" s="2127"/>
      <c r="AM173" s="2127"/>
    </row>
    <row r="174" spans="2:40" ht="11">
      <c r="E174" s="2180"/>
      <c r="F174" s="2180"/>
      <c r="G174" s="2180"/>
      <c r="H174" s="2180"/>
      <c r="I174" s="2180"/>
      <c r="J174" s="2180"/>
      <c r="K174" s="2180"/>
      <c r="L174" s="2180"/>
      <c r="M174" s="2180"/>
      <c r="N174" s="2180"/>
      <c r="O174" s="2180"/>
      <c r="P174" s="2180"/>
      <c r="Q174" s="2180"/>
      <c r="R174" s="2180"/>
      <c r="S174" s="2180"/>
      <c r="T174" s="2180"/>
      <c r="U174" s="2180"/>
      <c r="V174" s="2180"/>
      <c r="W174" s="2180"/>
      <c r="X174" s="2180"/>
      <c r="Y174" s="2180"/>
      <c r="Z174" s="2180"/>
      <c r="AA174" s="2180"/>
      <c r="AB174" s="2180"/>
      <c r="AC174" s="2180"/>
      <c r="AD174" s="2180"/>
      <c r="AE174" s="2180"/>
      <c r="AF174" s="2180"/>
      <c r="AG174" s="2180"/>
      <c r="AH174" s="2180"/>
      <c r="AI174" s="2180"/>
      <c r="AJ174" s="2180"/>
      <c r="AK174" s="2180"/>
      <c r="AL174" s="2180"/>
      <c r="AM174" s="2180"/>
    </row>
    <row r="175" spans="2:40" ht="11">
      <c r="E175" s="2180"/>
      <c r="F175" s="2180"/>
      <c r="G175" s="2180"/>
      <c r="H175" s="2180"/>
      <c r="I175" s="2180"/>
      <c r="J175" s="2180"/>
      <c r="K175" s="2180"/>
      <c r="L175" s="2180"/>
      <c r="M175" s="2180"/>
      <c r="N175" s="2180"/>
      <c r="O175" s="2180"/>
      <c r="P175" s="2180"/>
      <c r="Q175" s="2180"/>
      <c r="R175" s="2180"/>
      <c r="S175" s="2180"/>
      <c r="T175" s="2180"/>
      <c r="U175" s="2180"/>
      <c r="V175" s="2180"/>
      <c r="W175" s="2180"/>
      <c r="X175" s="2180"/>
      <c r="Y175" s="2180"/>
      <c r="Z175" s="2180"/>
      <c r="AA175" s="2180"/>
      <c r="AB175" s="2180"/>
      <c r="AC175" s="2180"/>
      <c r="AD175" s="2180"/>
      <c r="AE175" s="2180"/>
      <c r="AF175" s="2180"/>
      <c r="AG175" s="2180"/>
      <c r="AH175" s="2180"/>
      <c r="AI175" s="2180"/>
      <c r="AJ175" s="2180"/>
      <c r="AK175" s="2180"/>
      <c r="AL175" s="2180"/>
      <c r="AM175" s="2180"/>
    </row>
    <row r="176" spans="2:40">
      <c r="F176" s="2127"/>
      <c r="G176" s="2127"/>
      <c r="H176" s="2127"/>
      <c r="I176" s="2181"/>
      <c r="J176" s="2127"/>
      <c r="K176" s="2182"/>
      <c r="L176" s="2127"/>
      <c r="M176" s="2127"/>
      <c r="N176" s="2127"/>
      <c r="O176" s="2127"/>
      <c r="P176" s="2127"/>
      <c r="Q176" s="2127"/>
      <c r="R176" s="2127"/>
      <c r="S176" s="2127"/>
      <c r="T176" s="2127"/>
      <c r="U176" s="2183"/>
      <c r="V176" s="2127"/>
      <c r="W176" s="2127"/>
      <c r="X176" s="2127"/>
      <c r="Y176" s="2127"/>
      <c r="Z176" s="2127"/>
      <c r="AA176" s="2180"/>
      <c r="AB176" s="2180"/>
      <c r="AC176" s="2180"/>
      <c r="AD176" s="2180"/>
      <c r="AE176" s="2127"/>
      <c r="AF176" s="2127"/>
      <c r="AG176" s="2127"/>
      <c r="AH176" s="2127"/>
      <c r="AI176" s="2127"/>
      <c r="AJ176" s="2127"/>
      <c r="AK176" s="2127"/>
      <c r="AL176" s="2127"/>
      <c r="AM176" s="2127"/>
    </row>
    <row r="177" spans="6:39">
      <c r="F177" s="2127"/>
      <c r="G177" s="2127"/>
      <c r="H177" s="2127"/>
      <c r="I177" s="2181"/>
      <c r="J177" s="2127"/>
      <c r="K177" s="2182"/>
      <c r="L177" s="2127"/>
      <c r="M177" s="2127"/>
      <c r="N177" s="2127"/>
      <c r="O177" s="2127"/>
      <c r="P177" s="2127"/>
      <c r="Q177" s="2127"/>
      <c r="R177" s="2127"/>
      <c r="S177" s="2127"/>
      <c r="T177" s="2127"/>
      <c r="U177" s="2183"/>
      <c r="V177" s="2127"/>
      <c r="W177" s="2127"/>
      <c r="X177" s="2127"/>
      <c r="Y177" s="2127"/>
      <c r="Z177" s="2127"/>
      <c r="AA177" s="2180"/>
      <c r="AB177" s="2180"/>
      <c r="AC177" s="2180"/>
      <c r="AD177" s="2180"/>
      <c r="AE177" s="2127"/>
      <c r="AF177" s="2127"/>
      <c r="AG177" s="2127"/>
      <c r="AH177" s="2127"/>
      <c r="AI177" s="2127"/>
      <c r="AJ177" s="2127"/>
      <c r="AK177" s="2127"/>
      <c r="AL177" s="2127"/>
      <c r="AM177" s="2127"/>
    </row>
    <row r="178" spans="6:39">
      <c r="F178" s="2127"/>
      <c r="G178" s="2127"/>
      <c r="H178" s="2127"/>
      <c r="I178" s="2181"/>
      <c r="J178" s="2127"/>
      <c r="K178" s="2182"/>
      <c r="L178" s="2127"/>
      <c r="M178" s="2127"/>
      <c r="N178" s="2127"/>
      <c r="O178" s="2127"/>
      <c r="P178" s="2127"/>
      <c r="Q178" s="2127"/>
      <c r="R178" s="2127"/>
      <c r="S178" s="2127"/>
      <c r="T178" s="2127"/>
      <c r="U178" s="2183"/>
      <c r="V178" s="2127"/>
      <c r="W178" s="2127"/>
      <c r="X178" s="2127"/>
      <c r="Y178" s="2127"/>
      <c r="Z178" s="2127"/>
      <c r="AA178" s="2180"/>
      <c r="AB178" s="2180"/>
      <c r="AC178" s="2180"/>
      <c r="AD178" s="2180"/>
      <c r="AE178" s="2127"/>
      <c r="AF178" s="2127"/>
      <c r="AG178" s="2127"/>
      <c r="AH178" s="2127"/>
      <c r="AI178" s="2127"/>
      <c r="AJ178" s="2127"/>
      <c r="AK178" s="2127"/>
      <c r="AL178" s="2127"/>
      <c r="AM178" s="2127"/>
    </row>
    <row r="179" spans="6:39">
      <c r="F179" s="2127"/>
      <c r="G179" s="2127"/>
      <c r="H179" s="2127"/>
      <c r="I179" s="2181"/>
      <c r="J179" s="2127"/>
      <c r="K179" s="2182"/>
      <c r="L179" s="2127"/>
      <c r="M179" s="2127"/>
      <c r="N179" s="2127"/>
      <c r="O179" s="2127"/>
      <c r="P179" s="2127"/>
      <c r="Q179" s="2127"/>
      <c r="R179" s="2127"/>
      <c r="S179" s="2127"/>
      <c r="T179" s="2127"/>
      <c r="U179" s="2183"/>
      <c r="V179" s="2127"/>
      <c r="W179" s="2127"/>
      <c r="X179" s="2127"/>
      <c r="Y179" s="2127"/>
      <c r="Z179" s="2127"/>
      <c r="AA179" s="2180"/>
      <c r="AB179" s="2180"/>
      <c r="AC179" s="2180"/>
      <c r="AD179" s="2180"/>
      <c r="AE179" s="2127"/>
      <c r="AF179" s="2127"/>
      <c r="AG179" s="2127"/>
      <c r="AH179" s="2127"/>
      <c r="AI179" s="2127"/>
      <c r="AJ179" s="2127"/>
      <c r="AK179" s="2127"/>
      <c r="AL179" s="2127"/>
      <c r="AM179" s="2127"/>
    </row>
    <row r="180" spans="6:39">
      <c r="F180" s="2127"/>
      <c r="G180" s="2127"/>
      <c r="H180" s="2127"/>
      <c r="I180" s="2181"/>
      <c r="J180" s="2127"/>
      <c r="K180" s="2182"/>
      <c r="L180" s="2127"/>
      <c r="M180" s="2127"/>
      <c r="N180" s="2127"/>
      <c r="O180" s="2127"/>
      <c r="P180" s="2127"/>
      <c r="Q180" s="2127"/>
      <c r="R180" s="2127"/>
      <c r="S180" s="2127"/>
      <c r="T180" s="2127"/>
      <c r="U180" s="2183"/>
      <c r="V180" s="2127"/>
      <c r="W180" s="2127"/>
      <c r="X180" s="2127"/>
      <c r="Y180" s="2127"/>
      <c r="Z180" s="2127"/>
      <c r="AA180" s="2180"/>
      <c r="AB180" s="2180"/>
      <c r="AC180" s="2180"/>
      <c r="AD180" s="2180"/>
      <c r="AE180" s="2127"/>
      <c r="AF180" s="2127"/>
      <c r="AG180" s="2127"/>
      <c r="AH180" s="2127"/>
      <c r="AI180" s="2127"/>
      <c r="AJ180" s="2127"/>
      <c r="AK180" s="2127"/>
      <c r="AL180" s="2127"/>
      <c r="AM180" s="2127"/>
    </row>
    <row r="181" spans="6:39">
      <c r="F181" s="2127"/>
      <c r="G181" s="2127"/>
      <c r="H181" s="2127"/>
      <c r="I181" s="2181"/>
      <c r="J181" s="2127"/>
      <c r="K181" s="2182"/>
      <c r="L181" s="2127"/>
      <c r="M181" s="2127"/>
      <c r="N181" s="2127"/>
      <c r="O181" s="2127"/>
      <c r="P181" s="2127"/>
      <c r="Q181" s="2127"/>
      <c r="R181" s="2127"/>
      <c r="S181" s="2127"/>
      <c r="T181" s="2127"/>
      <c r="U181" s="2183"/>
      <c r="V181" s="2127"/>
      <c r="W181" s="2127"/>
      <c r="X181" s="2127"/>
      <c r="Y181" s="2127"/>
      <c r="Z181" s="2127"/>
      <c r="AA181" s="2180"/>
      <c r="AB181" s="2180"/>
      <c r="AC181" s="2180"/>
      <c r="AD181" s="2180"/>
      <c r="AE181" s="2127"/>
      <c r="AF181" s="2127"/>
      <c r="AG181" s="2127"/>
      <c r="AH181" s="2127"/>
      <c r="AI181" s="2127"/>
      <c r="AJ181" s="2127"/>
      <c r="AK181" s="2127"/>
      <c r="AL181" s="2127"/>
      <c r="AM181" s="2127"/>
    </row>
    <row r="182" spans="6:39">
      <c r="F182" s="2127"/>
      <c r="G182" s="2127"/>
      <c r="H182" s="2127"/>
      <c r="I182" s="2181"/>
      <c r="J182" s="2127"/>
      <c r="K182" s="2182"/>
      <c r="L182" s="2127"/>
      <c r="M182" s="2127"/>
      <c r="N182" s="2127"/>
      <c r="O182" s="2127"/>
      <c r="P182" s="2127"/>
      <c r="Q182" s="2127"/>
      <c r="R182" s="2127"/>
      <c r="S182" s="2127"/>
      <c r="T182" s="2127"/>
      <c r="U182" s="2183"/>
      <c r="V182" s="2127"/>
      <c r="W182" s="2127"/>
      <c r="X182" s="2127"/>
      <c r="Y182" s="2127"/>
      <c r="Z182" s="2127"/>
      <c r="AA182" s="2180"/>
      <c r="AB182" s="2180"/>
      <c r="AC182" s="2180"/>
      <c r="AD182" s="2180"/>
      <c r="AE182" s="2127"/>
      <c r="AF182" s="2127"/>
      <c r="AG182" s="2127"/>
      <c r="AH182" s="2127"/>
      <c r="AI182" s="2127"/>
      <c r="AJ182" s="2127"/>
      <c r="AK182" s="2127"/>
      <c r="AL182" s="2127"/>
      <c r="AM182" s="2127"/>
    </row>
    <row r="183" spans="6:39">
      <c r="F183" s="2127"/>
      <c r="G183" s="2127"/>
      <c r="H183" s="2127"/>
      <c r="I183" s="2181"/>
      <c r="J183" s="2127"/>
      <c r="K183" s="2182"/>
      <c r="L183" s="2127"/>
      <c r="M183" s="2127"/>
      <c r="N183" s="2127"/>
      <c r="O183" s="2127"/>
      <c r="P183" s="2127"/>
      <c r="Q183" s="2127"/>
      <c r="R183" s="2127"/>
      <c r="S183" s="2127"/>
      <c r="T183" s="2127"/>
      <c r="U183" s="2183"/>
      <c r="V183" s="2127"/>
      <c r="W183" s="2127"/>
      <c r="X183" s="2127"/>
      <c r="Y183" s="2127"/>
      <c r="Z183" s="2127"/>
      <c r="AA183" s="2180"/>
      <c r="AB183" s="2180"/>
      <c r="AC183" s="2180"/>
      <c r="AD183" s="2180"/>
      <c r="AE183" s="2127"/>
      <c r="AF183" s="2127"/>
      <c r="AG183" s="2127"/>
      <c r="AH183" s="2127"/>
      <c r="AI183" s="2127"/>
      <c r="AJ183" s="2127"/>
      <c r="AK183" s="2127"/>
      <c r="AL183" s="2127"/>
      <c r="AM183" s="2127"/>
    </row>
    <row r="184" spans="6:39">
      <c r="F184" s="2127"/>
      <c r="G184" s="2127"/>
      <c r="H184" s="2127"/>
      <c r="I184" s="2181"/>
      <c r="J184" s="2127"/>
      <c r="K184" s="2182"/>
      <c r="L184" s="2127"/>
      <c r="M184" s="2127"/>
      <c r="N184" s="2127"/>
      <c r="O184" s="2127"/>
      <c r="P184" s="2127"/>
      <c r="Q184" s="2127"/>
      <c r="R184" s="2127"/>
      <c r="S184" s="2127"/>
      <c r="T184" s="2127"/>
      <c r="U184" s="2183"/>
      <c r="V184" s="2127"/>
      <c r="W184" s="2127"/>
      <c r="X184" s="2127"/>
      <c r="Y184" s="2127"/>
      <c r="Z184" s="2127"/>
      <c r="AA184" s="2180"/>
      <c r="AB184" s="2180"/>
      <c r="AC184" s="2180"/>
      <c r="AD184" s="2180"/>
      <c r="AE184" s="2127"/>
      <c r="AF184" s="2127"/>
      <c r="AG184" s="2127"/>
      <c r="AH184" s="2127"/>
      <c r="AI184" s="2127"/>
      <c r="AJ184" s="2127"/>
      <c r="AK184" s="2127"/>
      <c r="AL184" s="2127"/>
      <c r="AM184" s="2127"/>
    </row>
    <row r="185" spans="6:39">
      <c r="F185" s="2127"/>
      <c r="G185" s="2127"/>
      <c r="H185" s="2127"/>
      <c r="I185" s="2181"/>
      <c r="J185" s="2127"/>
      <c r="K185" s="2182"/>
      <c r="L185" s="2127"/>
      <c r="M185" s="2127"/>
      <c r="N185" s="2127"/>
      <c r="O185" s="2127"/>
      <c r="P185" s="2127"/>
      <c r="Q185" s="2127"/>
      <c r="R185" s="2127"/>
      <c r="S185" s="2127"/>
      <c r="T185" s="2127"/>
      <c r="U185" s="2183"/>
      <c r="V185" s="2127"/>
      <c r="W185" s="2127"/>
      <c r="X185" s="2127"/>
      <c r="Y185" s="2127"/>
      <c r="Z185" s="2127"/>
      <c r="AA185" s="2180"/>
      <c r="AB185" s="2180"/>
      <c r="AC185" s="2180"/>
      <c r="AD185" s="2180"/>
      <c r="AE185" s="2127"/>
      <c r="AF185" s="2127"/>
      <c r="AG185" s="2127"/>
      <c r="AH185" s="2127"/>
      <c r="AI185" s="2127"/>
      <c r="AJ185" s="2127"/>
      <c r="AK185" s="2127"/>
      <c r="AL185" s="2127"/>
      <c r="AM185" s="2127"/>
    </row>
    <row r="186" spans="6:39">
      <c r="F186" s="2127"/>
      <c r="G186" s="2127"/>
      <c r="H186" s="2127"/>
      <c r="I186" s="2181"/>
      <c r="J186" s="2127"/>
      <c r="K186" s="2182"/>
      <c r="L186" s="2127"/>
      <c r="M186" s="2127"/>
      <c r="N186" s="2127"/>
      <c r="O186" s="2127"/>
      <c r="P186" s="2127"/>
      <c r="Q186" s="2127"/>
      <c r="R186" s="2127"/>
      <c r="S186" s="2127"/>
      <c r="T186" s="2127"/>
      <c r="U186" s="2183"/>
      <c r="V186" s="2127"/>
      <c r="W186" s="2127"/>
      <c r="X186" s="2127"/>
      <c r="Y186" s="2127"/>
      <c r="Z186" s="2127"/>
      <c r="AA186" s="2180"/>
      <c r="AB186" s="2180"/>
      <c r="AC186" s="2180"/>
      <c r="AD186" s="2180"/>
      <c r="AE186" s="2127"/>
      <c r="AF186" s="2127"/>
      <c r="AG186" s="2127"/>
      <c r="AH186" s="2127"/>
      <c r="AI186" s="2127"/>
      <c r="AJ186" s="2127"/>
      <c r="AK186" s="2127"/>
      <c r="AL186" s="2127"/>
      <c r="AM186" s="2127"/>
    </row>
    <row r="187" spans="6:39">
      <c r="F187" s="2127"/>
      <c r="G187" s="2127"/>
      <c r="H187" s="2127"/>
      <c r="I187" s="2181"/>
      <c r="J187" s="2127"/>
      <c r="K187" s="2182"/>
      <c r="L187" s="2127"/>
      <c r="M187" s="2127"/>
      <c r="N187" s="2127"/>
      <c r="O187" s="2127"/>
      <c r="P187" s="2127"/>
      <c r="Q187" s="2127"/>
      <c r="R187" s="2127"/>
      <c r="S187" s="2127"/>
      <c r="T187" s="2127"/>
      <c r="U187" s="2183"/>
      <c r="V187" s="2127"/>
      <c r="W187" s="2127"/>
      <c r="X187" s="2127"/>
      <c r="Y187" s="2127"/>
      <c r="Z187" s="2127"/>
      <c r="AA187" s="2180"/>
      <c r="AB187" s="2180"/>
      <c r="AC187" s="2180"/>
      <c r="AD187" s="2180"/>
      <c r="AE187" s="2127"/>
      <c r="AF187" s="2127"/>
      <c r="AG187" s="2127"/>
      <c r="AH187" s="2127"/>
      <c r="AI187" s="2127"/>
      <c r="AJ187" s="2127"/>
      <c r="AK187" s="2127"/>
      <c r="AL187" s="2127"/>
      <c r="AM187" s="2127"/>
    </row>
    <row r="188" spans="6:39">
      <c r="F188" s="2127"/>
      <c r="G188" s="2127"/>
      <c r="H188" s="2127"/>
      <c r="I188" s="2181"/>
      <c r="J188" s="2127"/>
      <c r="K188" s="2182"/>
      <c r="L188" s="2127"/>
      <c r="M188" s="2127"/>
      <c r="N188" s="2127"/>
      <c r="O188" s="2127"/>
      <c r="P188" s="2127"/>
      <c r="Q188" s="2127"/>
      <c r="R188" s="2127"/>
      <c r="S188" s="2127"/>
      <c r="T188" s="2127"/>
      <c r="U188" s="2183"/>
      <c r="V188" s="2127"/>
      <c r="W188" s="2127"/>
      <c r="X188" s="2127"/>
      <c r="Y188" s="2127"/>
      <c r="Z188" s="2127"/>
      <c r="AA188" s="2180"/>
      <c r="AB188" s="2180"/>
      <c r="AC188" s="2180"/>
      <c r="AD188" s="2180"/>
      <c r="AE188" s="2127"/>
      <c r="AF188" s="2127"/>
      <c r="AG188" s="2127"/>
      <c r="AH188" s="2127"/>
      <c r="AI188" s="2127"/>
      <c r="AJ188" s="2127"/>
      <c r="AK188" s="2127"/>
      <c r="AL188" s="2127"/>
      <c r="AM188" s="2127"/>
    </row>
    <row r="189" spans="6:39">
      <c r="F189" s="2127"/>
      <c r="G189" s="2127"/>
      <c r="H189" s="2127"/>
      <c r="I189" s="2181"/>
      <c r="J189" s="2127"/>
      <c r="K189" s="2182"/>
      <c r="L189" s="2127"/>
      <c r="M189" s="2127"/>
      <c r="N189" s="2127"/>
      <c r="O189" s="2127"/>
      <c r="P189" s="2127"/>
      <c r="Q189" s="2127"/>
      <c r="R189" s="2127"/>
      <c r="S189" s="2127"/>
      <c r="T189" s="2127"/>
      <c r="U189" s="2183"/>
      <c r="V189" s="2127"/>
      <c r="W189" s="2127"/>
      <c r="X189" s="2127"/>
      <c r="Y189" s="2127"/>
      <c r="Z189" s="2127"/>
      <c r="AA189" s="2180"/>
      <c r="AB189" s="2180"/>
      <c r="AC189" s="2180"/>
      <c r="AD189" s="2180"/>
      <c r="AE189" s="2127"/>
      <c r="AF189" s="2127"/>
      <c r="AG189" s="2127"/>
      <c r="AH189" s="2127"/>
      <c r="AI189" s="2127"/>
      <c r="AJ189" s="2127"/>
      <c r="AK189" s="2127"/>
      <c r="AL189" s="2127"/>
      <c r="AM189" s="2127"/>
    </row>
    <row r="190" spans="6:39">
      <c r="F190" s="2127"/>
      <c r="G190" s="2127"/>
      <c r="H190" s="2127"/>
      <c r="I190" s="2181"/>
      <c r="J190" s="2127"/>
      <c r="K190" s="2182"/>
      <c r="L190" s="2127"/>
      <c r="M190" s="2127"/>
      <c r="N190" s="2127"/>
      <c r="O190" s="2127"/>
      <c r="P190" s="2127"/>
      <c r="Q190" s="2127"/>
      <c r="R190" s="2127"/>
      <c r="S190" s="2127"/>
      <c r="T190" s="2127"/>
      <c r="U190" s="2183"/>
      <c r="V190" s="2127"/>
      <c r="W190" s="2127"/>
      <c r="X190" s="2127"/>
      <c r="Y190" s="2127"/>
      <c r="Z190" s="2127"/>
      <c r="AA190" s="2180"/>
      <c r="AB190" s="2180"/>
      <c r="AC190" s="2180"/>
      <c r="AD190" s="2180"/>
      <c r="AE190" s="2127"/>
      <c r="AF190" s="2127"/>
      <c r="AG190" s="2127"/>
      <c r="AH190" s="2127"/>
      <c r="AI190" s="2127"/>
      <c r="AJ190" s="2127"/>
      <c r="AK190" s="2127"/>
      <c r="AL190" s="2127"/>
      <c r="AM190" s="2127"/>
    </row>
    <row r="191" spans="6:39">
      <c r="F191" s="2127"/>
      <c r="G191" s="2127"/>
      <c r="H191" s="2127"/>
      <c r="I191" s="2181"/>
      <c r="J191" s="2127"/>
      <c r="K191" s="2182"/>
      <c r="L191" s="2127"/>
      <c r="M191" s="2127"/>
      <c r="N191" s="2127"/>
      <c r="O191" s="2127"/>
      <c r="P191" s="2127"/>
      <c r="Q191" s="2127"/>
      <c r="R191" s="2127"/>
      <c r="S191" s="2127"/>
      <c r="T191" s="2127"/>
      <c r="U191" s="2183"/>
      <c r="V191" s="2127"/>
      <c r="W191" s="2127"/>
      <c r="X191" s="2127"/>
      <c r="Y191" s="2127"/>
      <c r="Z191" s="2127"/>
      <c r="AA191" s="2180"/>
      <c r="AB191" s="2180"/>
      <c r="AC191" s="2180"/>
      <c r="AD191" s="2180"/>
      <c r="AE191" s="2127"/>
      <c r="AF191" s="2127"/>
      <c r="AG191" s="2127"/>
      <c r="AH191" s="2127"/>
      <c r="AI191" s="2127"/>
      <c r="AJ191" s="2127"/>
      <c r="AK191" s="2127"/>
      <c r="AL191" s="2127"/>
      <c r="AM191" s="2127"/>
    </row>
    <row r="192" spans="6:39">
      <c r="F192" s="2127"/>
      <c r="G192" s="2127"/>
      <c r="H192" s="2127"/>
      <c r="I192" s="2181"/>
      <c r="J192" s="2127"/>
      <c r="K192" s="2182"/>
      <c r="L192" s="2127"/>
      <c r="M192" s="2127"/>
      <c r="N192" s="2127"/>
      <c r="O192" s="2127"/>
      <c r="P192" s="2127"/>
      <c r="Q192" s="2127"/>
      <c r="R192" s="2127"/>
      <c r="S192" s="2127"/>
      <c r="T192" s="2127"/>
      <c r="U192" s="2183"/>
      <c r="V192" s="2127"/>
      <c r="W192" s="2127"/>
      <c r="X192" s="2127"/>
      <c r="Y192" s="2127"/>
      <c r="Z192" s="2127"/>
      <c r="AA192" s="2180"/>
      <c r="AB192" s="2180"/>
      <c r="AC192" s="2180"/>
      <c r="AD192" s="2180"/>
      <c r="AE192" s="2127"/>
      <c r="AF192" s="2127"/>
      <c r="AG192" s="2127"/>
      <c r="AH192" s="2127"/>
      <c r="AI192" s="2127"/>
      <c r="AJ192" s="2127"/>
      <c r="AK192" s="2127"/>
      <c r="AL192" s="2127"/>
      <c r="AM192" s="2127"/>
    </row>
    <row r="193" spans="6:39">
      <c r="F193" s="2127"/>
      <c r="G193" s="2127"/>
      <c r="H193" s="2127"/>
      <c r="I193" s="2181"/>
      <c r="J193" s="2127"/>
      <c r="K193" s="2182"/>
      <c r="L193" s="2127"/>
      <c r="M193" s="2127"/>
      <c r="N193" s="2127"/>
      <c r="O193" s="2127"/>
      <c r="P193" s="2127"/>
      <c r="Q193" s="2127"/>
      <c r="R193" s="2127"/>
      <c r="S193" s="2127"/>
      <c r="T193" s="2127"/>
      <c r="U193" s="2183"/>
      <c r="V193" s="2127"/>
      <c r="W193" s="2127"/>
      <c r="X193" s="2127"/>
      <c r="Y193" s="2127"/>
      <c r="Z193" s="2127"/>
      <c r="AA193" s="2180"/>
      <c r="AB193" s="2180"/>
      <c r="AC193" s="2180"/>
      <c r="AD193" s="2180"/>
      <c r="AE193" s="2127"/>
      <c r="AF193" s="2127"/>
      <c r="AG193" s="2127"/>
      <c r="AH193" s="2127"/>
      <c r="AI193" s="2127"/>
      <c r="AJ193" s="2127"/>
      <c r="AK193" s="2127"/>
      <c r="AL193" s="2127"/>
      <c r="AM193" s="2127"/>
    </row>
    <row r="194" spans="6:39">
      <c r="F194" s="2127"/>
      <c r="G194" s="2127"/>
      <c r="H194" s="2127"/>
      <c r="I194" s="2181"/>
      <c r="J194" s="2127"/>
      <c r="K194" s="2182"/>
      <c r="L194" s="2127"/>
      <c r="M194" s="2127"/>
      <c r="N194" s="2127"/>
      <c r="O194" s="2127"/>
      <c r="P194" s="2127"/>
      <c r="Q194" s="2127"/>
      <c r="R194" s="2127"/>
      <c r="S194" s="2127"/>
      <c r="T194" s="2127"/>
      <c r="U194" s="2183"/>
      <c r="V194" s="2127"/>
      <c r="W194" s="2127"/>
      <c r="X194" s="2127"/>
      <c r="Y194" s="2127"/>
      <c r="Z194" s="2127"/>
      <c r="AA194" s="2180"/>
      <c r="AB194" s="2180"/>
      <c r="AC194" s="2180"/>
      <c r="AD194" s="2180"/>
      <c r="AE194" s="2127"/>
      <c r="AF194" s="2127"/>
      <c r="AG194" s="2127"/>
      <c r="AH194" s="2127"/>
      <c r="AI194" s="2127"/>
      <c r="AJ194" s="2127"/>
      <c r="AK194" s="2127"/>
      <c r="AL194" s="2127"/>
      <c r="AM194" s="2127"/>
    </row>
    <row r="195" spans="6:39">
      <c r="F195" s="2127"/>
      <c r="G195" s="2127"/>
      <c r="H195" s="2127"/>
      <c r="I195" s="2181"/>
      <c r="J195" s="2127"/>
      <c r="K195" s="2182"/>
      <c r="L195" s="2127"/>
      <c r="M195" s="2127"/>
      <c r="N195" s="2127"/>
      <c r="O195" s="2127"/>
      <c r="P195" s="2127"/>
      <c r="Q195" s="2127"/>
      <c r="R195" s="2127"/>
      <c r="S195" s="2127"/>
      <c r="T195" s="2127"/>
      <c r="U195" s="2183"/>
      <c r="V195" s="2127"/>
      <c r="W195" s="2127"/>
      <c r="X195" s="2127"/>
      <c r="Y195" s="2127"/>
      <c r="Z195" s="2127"/>
      <c r="AA195" s="2180"/>
      <c r="AB195" s="2180"/>
      <c r="AC195" s="2180"/>
      <c r="AD195" s="2180"/>
      <c r="AE195" s="2127"/>
      <c r="AF195" s="2127"/>
      <c r="AG195" s="2127"/>
      <c r="AH195" s="2127"/>
      <c r="AI195" s="2127"/>
      <c r="AJ195" s="2127"/>
      <c r="AK195" s="2127"/>
      <c r="AL195" s="2127"/>
      <c r="AM195" s="2127"/>
    </row>
    <row r="196" spans="6:39">
      <c r="F196" s="2127"/>
      <c r="G196" s="2127"/>
      <c r="H196" s="2127"/>
      <c r="I196" s="2181"/>
      <c r="J196" s="2127"/>
      <c r="K196" s="2182"/>
      <c r="L196" s="2127"/>
      <c r="M196" s="2127"/>
      <c r="N196" s="2127"/>
      <c r="O196" s="2127"/>
      <c r="P196" s="2127"/>
      <c r="Q196" s="2127"/>
      <c r="R196" s="2127"/>
      <c r="S196" s="2127"/>
      <c r="T196" s="2127"/>
      <c r="U196" s="2183"/>
      <c r="V196" s="2127"/>
      <c r="W196" s="2127"/>
      <c r="X196" s="2127"/>
      <c r="Y196" s="2127"/>
      <c r="Z196" s="2127"/>
      <c r="AA196" s="2180"/>
      <c r="AB196" s="2180"/>
      <c r="AC196" s="2180"/>
      <c r="AD196" s="2180"/>
      <c r="AE196" s="2127"/>
      <c r="AF196" s="2127"/>
      <c r="AG196" s="2127"/>
      <c r="AH196" s="2127"/>
      <c r="AI196" s="2127"/>
      <c r="AJ196" s="2127"/>
      <c r="AK196" s="2127"/>
      <c r="AL196" s="2127"/>
      <c r="AM196" s="2127"/>
    </row>
    <row r="197" spans="6:39" ht="8.25" customHeight="1">
      <c r="F197" s="2127"/>
      <c r="G197" s="2127"/>
      <c r="H197" s="2127"/>
      <c r="I197" s="2181"/>
      <c r="J197" s="2127"/>
      <c r="K197" s="2182"/>
      <c r="L197" s="2127"/>
      <c r="M197" s="2127"/>
      <c r="N197" s="2127"/>
      <c r="O197" s="2127"/>
      <c r="P197" s="2127"/>
      <c r="Q197" s="2127"/>
      <c r="R197" s="2127"/>
      <c r="S197" s="2127"/>
      <c r="T197" s="2127"/>
      <c r="U197" s="2183"/>
      <c r="V197" s="2127"/>
      <c r="W197" s="2127"/>
      <c r="X197" s="2127"/>
      <c r="Y197" s="2127"/>
      <c r="Z197" s="2127"/>
      <c r="AA197" s="2180"/>
      <c r="AB197" s="2180"/>
      <c r="AC197" s="2180"/>
      <c r="AD197" s="2180"/>
      <c r="AE197" s="2127"/>
      <c r="AF197" s="2127"/>
      <c r="AG197" s="2127"/>
      <c r="AH197" s="2127"/>
      <c r="AI197" s="2127"/>
      <c r="AJ197" s="2127"/>
      <c r="AK197" s="2127"/>
      <c r="AL197" s="2127"/>
      <c r="AM197" s="2127"/>
    </row>
    <row r="198" spans="6:39">
      <c r="F198" s="2127"/>
      <c r="G198" s="2127"/>
      <c r="H198" s="2127"/>
      <c r="I198" s="2181"/>
      <c r="J198" s="2127"/>
      <c r="K198" s="2182"/>
      <c r="L198" s="2127"/>
      <c r="M198" s="2127"/>
      <c r="N198" s="2127"/>
      <c r="O198" s="2127"/>
      <c r="P198" s="2127"/>
      <c r="Q198" s="2127"/>
      <c r="R198" s="2127"/>
      <c r="S198" s="2127"/>
      <c r="T198" s="2127"/>
      <c r="U198" s="2183"/>
      <c r="V198" s="2127"/>
      <c r="W198" s="2127"/>
      <c r="X198" s="2127"/>
      <c r="Y198" s="2127"/>
      <c r="Z198" s="2127"/>
      <c r="AA198" s="2180"/>
      <c r="AB198" s="2180"/>
      <c r="AC198" s="2180"/>
      <c r="AD198" s="2180"/>
      <c r="AE198" s="2127"/>
      <c r="AF198" s="2127"/>
      <c r="AG198" s="2127"/>
      <c r="AH198" s="2127"/>
      <c r="AI198" s="2127"/>
      <c r="AJ198" s="2127"/>
      <c r="AK198" s="2127"/>
      <c r="AL198" s="2127"/>
      <c r="AM198" s="2127"/>
    </row>
    <row r="199" spans="6:39">
      <c r="F199" s="2127"/>
      <c r="G199" s="2127"/>
      <c r="H199" s="2127"/>
      <c r="I199" s="2181"/>
      <c r="J199" s="2127"/>
      <c r="K199" s="2182"/>
      <c r="L199" s="2127"/>
      <c r="M199" s="2127"/>
      <c r="N199" s="2127"/>
      <c r="O199" s="2127"/>
      <c r="P199" s="2127"/>
      <c r="Q199" s="2127"/>
      <c r="R199" s="2127"/>
      <c r="S199" s="2127"/>
      <c r="T199" s="2127"/>
      <c r="U199" s="2183"/>
      <c r="V199" s="2127"/>
      <c r="W199" s="2127"/>
      <c r="X199" s="2127"/>
      <c r="Y199" s="2127"/>
      <c r="Z199" s="2127"/>
      <c r="AA199" s="2180"/>
      <c r="AB199" s="2180"/>
      <c r="AC199" s="2180"/>
      <c r="AD199" s="2180"/>
      <c r="AE199" s="2127"/>
      <c r="AF199" s="2127"/>
      <c r="AG199" s="2127"/>
      <c r="AH199" s="2127"/>
      <c r="AI199" s="2127"/>
      <c r="AJ199" s="2127"/>
      <c r="AK199" s="2127"/>
      <c r="AL199" s="2127"/>
      <c r="AM199" s="2127"/>
    </row>
    <row r="200" spans="6:39" ht="11">
      <c r="F200" s="2127"/>
      <c r="G200" s="2127"/>
      <c r="H200" s="2127"/>
      <c r="I200" s="2181"/>
      <c r="J200" s="2127"/>
      <c r="K200" s="2127"/>
      <c r="L200" s="2127"/>
      <c r="M200" s="2127"/>
      <c r="N200" s="2127"/>
      <c r="O200" s="2127"/>
      <c r="P200" s="2127"/>
      <c r="Q200" s="2127"/>
      <c r="R200" s="2127"/>
      <c r="S200" s="2127"/>
      <c r="T200" s="2127"/>
      <c r="U200" s="2183"/>
      <c r="V200" s="2127"/>
      <c r="W200" s="2127"/>
      <c r="X200" s="2127"/>
      <c r="Y200" s="2127"/>
      <c r="Z200" s="2127"/>
      <c r="AA200" s="2180"/>
      <c r="AB200" s="2180"/>
      <c r="AC200" s="2180"/>
      <c r="AD200" s="2180"/>
      <c r="AE200" s="2127"/>
      <c r="AF200" s="2127"/>
      <c r="AG200" s="2127"/>
      <c r="AH200" s="2127"/>
      <c r="AI200" s="2127"/>
      <c r="AJ200" s="2127"/>
      <c r="AK200" s="2127"/>
      <c r="AL200" s="2127"/>
      <c r="AM200" s="2127"/>
    </row>
    <row r="201" spans="6:39" ht="11">
      <c r="F201" s="2127"/>
      <c r="G201" s="2127"/>
      <c r="H201" s="2127"/>
      <c r="I201" s="2181"/>
      <c r="J201" s="2127"/>
      <c r="K201" s="2127"/>
      <c r="L201" s="2127"/>
      <c r="M201" s="2127"/>
      <c r="N201" s="2127"/>
      <c r="O201" s="2127"/>
      <c r="P201" s="2127"/>
      <c r="Q201" s="2127"/>
      <c r="R201" s="2127"/>
      <c r="S201" s="2127"/>
      <c r="T201" s="2127"/>
      <c r="U201" s="2127"/>
      <c r="V201" s="2127"/>
      <c r="W201" s="2127"/>
      <c r="X201" s="2127"/>
      <c r="Y201" s="2127"/>
      <c r="Z201" s="2127"/>
      <c r="AA201" s="2180"/>
      <c r="AB201" s="2180"/>
      <c r="AC201" s="2180"/>
      <c r="AD201" s="2180"/>
      <c r="AE201" s="2127"/>
      <c r="AF201" s="2127"/>
      <c r="AG201" s="2127"/>
      <c r="AH201" s="2127"/>
      <c r="AI201" s="2127"/>
      <c r="AJ201" s="2127"/>
      <c r="AK201" s="2127"/>
      <c r="AL201" s="2127"/>
      <c r="AM201" s="2127"/>
    </row>
    <row r="202" spans="6:39" ht="11">
      <c r="F202" s="2127"/>
      <c r="G202" s="2127"/>
      <c r="H202" s="2127"/>
      <c r="I202" s="2127"/>
      <c r="J202" s="2127"/>
      <c r="K202" s="2127"/>
      <c r="L202" s="2127"/>
      <c r="M202" s="2127"/>
      <c r="N202" s="2127"/>
      <c r="O202" s="2127"/>
      <c r="P202" s="2127"/>
      <c r="Q202" s="2127"/>
      <c r="R202" s="2127"/>
      <c r="S202" s="2127"/>
      <c r="T202" s="2127"/>
      <c r="U202" s="2127"/>
      <c r="V202" s="2127"/>
      <c r="W202" s="2127"/>
      <c r="X202" s="2127"/>
      <c r="Y202" s="2127"/>
      <c r="Z202" s="2127"/>
      <c r="AA202" s="2180"/>
      <c r="AB202" s="2180"/>
      <c r="AC202" s="2180"/>
      <c r="AD202" s="2180"/>
      <c r="AE202" s="2127"/>
      <c r="AF202" s="2127"/>
      <c r="AG202" s="2127"/>
      <c r="AH202" s="2127"/>
      <c r="AI202" s="2127"/>
      <c r="AJ202" s="2127"/>
      <c r="AK202" s="2127"/>
      <c r="AL202" s="2127"/>
      <c r="AM202" s="2127"/>
    </row>
    <row r="203" spans="6:39" ht="11">
      <c r="F203" s="2127"/>
      <c r="G203" s="2127"/>
      <c r="H203" s="2127"/>
      <c r="I203" s="2127"/>
      <c r="J203" s="2127"/>
      <c r="K203" s="2127"/>
      <c r="L203" s="2127"/>
      <c r="M203" s="2127"/>
      <c r="N203" s="2127"/>
      <c r="O203" s="2127"/>
      <c r="P203" s="2127"/>
      <c r="Q203" s="2127"/>
      <c r="R203" s="2127"/>
      <c r="S203" s="2127"/>
      <c r="T203" s="2127"/>
      <c r="U203" s="2127"/>
      <c r="V203" s="2127"/>
      <c r="W203" s="2127"/>
      <c r="X203" s="2127"/>
      <c r="Y203" s="2127"/>
      <c r="Z203" s="2127"/>
      <c r="AA203" s="2180"/>
      <c r="AB203" s="2180"/>
      <c r="AC203" s="2180"/>
      <c r="AD203" s="2180"/>
      <c r="AE203" s="2127"/>
      <c r="AF203" s="2127"/>
      <c r="AG203" s="2127"/>
      <c r="AH203" s="2127"/>
      <c r="AI203" s="2127"/>
      <c r="AJ203" s="2127"/>
      <c r="AK203" s="2127"/>
      <c r="AL203" s="2127"/>
      <c r="AM203" s="2127"/>
    </row>
    <row r="204" spans="6:39" ht="11">
      <c r="F204" s="2127"/>
      <c r="G204" s="2127"/>
      <c r="H204" s="2127"/>
      <c r="I204" s="2127"/>
      <c r="J204" s="2127"/>
      <c r="K204" s="2127"/>
      <c r="L204" s="2127"/>
      <c r="M204" s="2127"/>
      <c r="N204" s="2127"/>
      <c r="O204" s="2127"/>
      <c r="P204" s="2127"/>
      <c r="Q204" s="2127"/>
      <c r="R204" s="2127"/>
      <c r="S204" s="2127"/>
      <c r="T204" s="2127"/>
      <c r="U204" s="2127"/>
      <c r="V204" s="2127"/>
      <c r="W204" s="2127"/>
      <c r="X204" s="2127"/>
      <c r="Y204" s="2127"/>
      <c r="Z204" s="2127"/>
      <c r="AA204" s="2180"/>
      <c r="AB204" s="2180"/>
      <c r="AC204" s="2180"/>
      <c r="AD204" s="2180"/>
      <c r="AE204" s="2127"/>
      <c r="AF204" s="2127"/>
      <c r="AG204" s="2127"/>
      <c r="AH204" s="2127"/>
      <c r="AI204" s="2127"/>
      <c r="AJ204" s="2127"/>
      <c r="AK204" s="2127"/>
      <c r="AL204" s="2127"/>
      <c r="AM204" s="2127"/>
    </row>
    <row r="205" spans="6:39" ht="11">
      <c r="F205" s="2127"/>
      <c r="G205" s="2127"/>
      <c r="H205" s="2127"/>
      <c r="I205" s="2127"/>
      <c r="J205" s="2127"/>
      <c r="K205" s="2127"/>
      <c r="L205" s="2127"/>
      <c r="M205" s="2127"/>
      <c r="N205" s="2127"/>
      <c r="O205" s="2127"/>
      <c r="P205" s="2127"/>
      <c r="Q205" s="2127"/>
      <c r="R205" s="2127"/>
      <c r="S205" s="2127"/>
      <c r="T205" s="2127"/>
      <c r="U205" s="2127"/>
      <c r="V205" s="2127"/>
      <c r="W205" s="2127"/>
      <c r="X205" s="2127"/>
      <c r="Y205" s="2127"/>
      <c r="Z205" s="2127"/>
      <c r="AA205" s="2180"/>
      <c r="AB205" s="2180"/>
      <c r="AC205" s="2180"/>
      <c r="AD205" s="2180"/>
      <c r="AE205" s="2127"/>
      <c r="AF205" s="2127"/>
      <c r="AG205" s="2127"/>
      <c r="AH205" s="2127"/>
      <c r="AI205" s="2127"/>
      <c r="AJ205" s="2127"/>
      <c r="AK205" s="2127"/>
      <c r="AL205" s="2127"/>
      <c r="AM205" s="2127"/>
    </row>
    <row r="206" spans="6:39" ht="11">
      <c r="F206" s="2127"/>
      <c r="G206" s="2127"/>
      <c r="H206" s="2127"/>
      <c r="I206" s="2127"/>
      <c r="J206" s="2127"/>
      <c r="K206" s="2127"/>
      <c r="L206" s="2127"/>
      <c r="M206" s="2127"/>
      <c r="N206" s="2127"/>
      <c r="O206" s="2127"/>
      <c r="P206" s="2127"/>
      <c r="Q206" s="2127"/>
      <c r="R206" s="2127"/>
      <c r="S206" s="2127"/>
      <c r="T206" s="2127"/>
      <c r="U206" s="2127"/>
      <c r="V206" s="2127"/>
      <c r="W206" s="2127"/>
      <c r="X206" s="2127"/>
      <c r="Y206" s="2127"/>
      <c r="Z206" s="2127"/>
      <c r="AA206" s="2180"/>
      <c r="AB206" s="2180"/>
      <c r="AC206" s="2180"/>
      <c r="AD206" s="2180"/>
      <c r="AE206" s="2127"/>
      <c r="AF206" s="2127"/>
      <c r="AG206" s="2127"/>
      <c r="AH206" s="2127"/>
      <c r="AI206" s="2127"/>
      <c r="AJ206" s="2127"/>
      <c r="AK206" s="2127"/>
      <c r="AL206" s="2127"/>
      <c r="AM206" s="2127"/>
    </row>
    <row r="207" spans="6:39" ht="11">
      <c r="F207" s="2127"/>
      <c r="G207" s="2127"/>
      <c r="H207" s="2127"/>
      <c r="I207" s="2127"/>
      <c r="J207" s="2127"/>
      <c r="K207" s="2127"/>
      <c r="L207" s="2127"/>
      <c r="M207" s="2127"/>
      <c r="N207" s="2127"/>
      <c r="O207" s="2127"/>
      <c r="P207" s="2127"/>
      <c r="Q207" s="2127"/>
      <c r="R207" s="2127"/>
      <c r="S207" s="2127"/>
      <c r="T207" s="2127"/>
      <c r="U207" s="2127"/>
      <c r="V207" s="2127"/>
      <c r="W207" s="2127"/>
      <c r="X207" s="2127"/>
      <c r="Y207" s="2127"/>
      <c r="Z207" s="2127"/>
      <c r="AA207" s="2180"/>
      <c r="AB207" s="2180"/>
      <c r="AC207" s="2180"/>
      <c r="AD207" s="2180"/>
      <c r="AE207" s="2127"/>
      <c r="AF207" s="2127"/>
      <c r="AG207" s="2127"/>
      <c r="AH207" s="2127"/>
      <c r="AI207" s="2127"/>
      <c r="AJ207" s="2127"/>
      <c r="AK207" s="2127"/>
      <c r="AL207" s="2127"/>
      <c r="AM207" s="2127"/>
    </row>
    <row r="208" spans="6:39" ht="11">
      <c r="F208" s="2127"/>
      <c r="G208" s="2127"/>
      <c r="H208" s="2127"/>
      <c r="I208" s="2127"/>
      <c r="J208" s="2127"/>
      <c r="K208" s="2127"/>
      <c r="L208" s="2127"/>
      <c r="M208" s="2127"/>
      <c r="N208" s="2127"/>
      <c r="O208" s="2127"/>
      <c r="P208" s="2127"/>
      <c r="Q208" s="2127"/>
      <c r="R208" s="2127"/>
      <c r="S208" s="2127"/>
      <c r="T208" s="2127"/>
      <c r="U208" s="2127"/>
      <c r="V208" s="2127"/>
      <c r="W208" s="2127"/>
      <c r="X208" s="2127"/>
      <c r="Y208" s="2127"/>
      <c r="Z208" s="2127"/>
      <c r="AA208" s="2180"/>
      <c r="AB208" s="2180"/>
      <c r="AC208" s="2180"/>
      <c r="AD208" s="2180"/>
      <c r="AE208" s="2127"/>
      <c r="AF208" s="2127"/>
      <c r="AG208" s="2127"/>
      <c r="AH208" s="2127"/>
      <c r="AI208" s="2127"/>
      <c r="AJ208" s="2127"/>
      <c r="AK208" s="2127"/>
      <c r="AL208" s="2127"/>
      <c r="AM208" s="2127"/>
    </row>
    <row r="209" spans="6:39" ht="11">
      <c r="F209" s="2127"/>
      <c r="G209" s="2127"/>
      <c r="H209" s="2127"/>
      <c r="I209" s="2127"/>
      <c r="J209" s="2127"/>
      <c r="K209" s="2127"/>
      <c r="L209" s="2127"/>
      <c r="M209" s="2127"/>
      <c r="N209" s="2127"/>
      <c r="O209" s="2127"/>
      <c r="P209" s="2127"/>
      <c r="Q209" s="2127"/>
      <c r="R209" s="2127"/>
      <c r="S209" s="2127"/>
      <c r="T209" s="2127"/>
      <c r="U209" s="2127"/>
      <c r="V209" s="2127"/>
      <c r="W209" s="2127"/>
      <c r="X209" s="2127"/>
      <c r="Y209" s="2127"/>
      <c r="Z209" s="2127"/>
      <c r="AA209" s="2180"/>
      <c r="AB209" s="2180"/>
      <c r="AC209" s="2180"/>
      <c r="AD209" s="2180"/>
      <c r="AE209" s="2127"/>
      <c r="AF209" s="2127"/>
      <c r="AG209" s="2127"/>
      <c r="AH209" s="2127"/>
      <c r="AI209" s="2127"/>
      <c r="AJ209" s="2127"/>
      <c r="AK209" s="2127"/>
      <c r="AL209" s="2127"/>
      <c r="AM209" s="2127"/>
    </row>
    <row r="210" spans="6:39" ht="11">
      <c r="F210" s="2127"/>
      <c r="G210" s="2127"/>
      <c r="H210" s="2127"/>
      <c r="I210" s="2127"/>
      <c r="J210" s="2127"/>
      <c r="K210" s="2127"/>
      <c r="L210" s="2127"/>
      <c r="M210" s="2127"/>
      <c r="N210" s="2127"/>
      <c r="O210" s="2127"/>
      <c r="P210" s="2127"/>
      <c r="Q210" s="2127"/>
      <c r="R210" s="2127"/>
      <c r="S210" s="2127"/>
      <c r="T210" s="2127"/>
      <c r="U210" s="2127"/>
      <c r="V210" s="2127"/>
      <c r="W210" s="2127"/>
      <c r="X210" s="2127"/>
      <c r="Y210" s="2127"/>
      <c r="Z210" s="2127"/>
      <c r="AA210" s="2180"/>
      <c r="AB210" s="2180"/>
      <c r="AC210" s="2180"/>
      <c r="AD210" s="2180"/>
      <c r="AE210" s="2127"/>
      <c r="AF210" s="2127"/>
      <c r="AG210" s="2127"/>
      <c r="AH210" s="2127"/>
      <c r="AI210" s="2127"/>
      <c r="AJ210" s="2127"/>
      <c r="AK210" s="2127"/>
      <c r="AL210" s="2127"/>
      <c r="AM210" s="2127"/>
    </row>
    <row r="211" spans="6:39" ht="11">
      <c r="F211" s="2127"/>
      <c r="G211" s="2127"/>
      <c r="H211" s="2127"/>
      <c r="I211" s="2127"/>
      <c r="J211" s="2127"/>
      <c r="K211" s="2127"/>
      <c r="L211" s="2127"/>
      <c r="M211" s="2127"/>
      <c r="N211" s="2127"/>
      <c r="O211" s="2127"/>
      <c r="P211" s="2127"/>
      <c r="Q211" s="2127"/>
      <c r="R211" s="2127"/>
      <c r="S211" s="2127"/>
      <c r="T211" s="2127"/>
      <c r="U211" s="2127"/>
      <c r="V211" s="2127"/>
      <c r="W211" s="2127"/>
      <c r="X211" s="2127"/>
      <c r="Y211" s="2127"/>
      <c r="Z211" s="2127"/>
      <c r="AA211" s="2180"/>
      <c r="AB211" s="2180"/>
      <c r="AC211" s="2180"/>
      <c r="AD211" s="2180"/>
      <c r="AE211" s="2127"/>
      <c r="AF211" s="2127"/>
      <c r="AG211" s="2127"/>
      <c r="AH211" s="2127"/>
      <c r="AI211" s="2127"/>
      <c r="AJ211" s="2127"/>
      <c r="AK211" s="2127"/>
      <c r="AL211" s="2127"/>
      <c r="AM211" s="2127"/>
    </row>
    <row r="212" spans="6:39" ht="11">
      <c r="F212" s="2127"/>
      <c r="G212" s="2127"/>
      <c r="H212" s="2127"/>
      <c r="I212" s="2127"/>
      <c r="J212" s="2127"/>
      <c r="K212" s="2127"/>
      <c r="L212" s="2127"/>
      <c r="M212" s="2127"/>
      <c r="N212" s="2127"/>
      <c r="O212" s="2127"/>
      <c r="P212" s="2127"/>
      <c r="Q212" s="2127"/>
      <c r="R212" s="2127"/>
      <c r="S212" s="2127"/>
      <c r="T212" s="2127"/>
      <c r="U212" s="2127"/>
      <c r="V212" s="2127"/>
      <c r="W212" s="2127"/>
      <c r="X212" s="2127"/>
      <c r="Y212" s="2127"/>
      <c r="Z212" s="2127"/>
      <c r="AA212" s="2180"/>
      <c r="AB212" s="2180"/>
      <c r="AC212" s="2180"/>
      <c r="AD212" s="2180"/>
      <c r="AE212" s="2127"/>
      <c r="AF212" s="2127"/>
      <c r="AG212" s="2127"/>
      <c r="AH212" s="2127"/>
      <c r="AI212" s="2127"/>
      <c r="AJ212" s="2127"/>
      <c r="AK212" s="2127"/>
      <c r="AL212" s="2127"/>
      <c r="AM212" s="2127"/>
    </row>
    <row r="213" spans="6:39" ht="11">
      <c r="F213" s="2127"/>
      <c r="G213" s="2127"/>
      <c r="H213" s="2127"/>
      <c r="I213" s="2127"/>
      <c r="J213" s="2127"/>
      <c r="K213" s="2127"/>
      <c r="L213" s="2127"/>
      <c r="M213" s="2127"/>
      <c r="N213" s="2127"/>
      <c r="O213" s="2127"/>
      <c r="P213" s="2127"/>
      <c r="Q213" s="2127"/>
      <c r="R213" s="2127"/>
      <c r="S213" s="2127"/>
      <c r="T213" s="2127"/>
      <c r="U213" s="2127"/>
      <c r="V213" s="2127"/>
      <c r="W213" s="2127"/>
      <c r="X213" s="2127"/>
      <c r="Y213" s="2127"/>
      <c r="Z213" s="2127"/>
      <c r="AA213" s="2180"/>
      <c r="AB213" s="2180"/>
      <c r="AC213" s="2180"/>
      <c r="AD213" s="2180"/>
      <c r="AE213" s="2127"/>
      <c r="AF213" s="2127"/>
      <c r="AG213" s="2127"/>
      <c r="AH213" s="2127"/>
      <c r="AI213" s="2127"/>
      <c r="AJ213" s="2127"/>
      <c r="AK213" s="2127"/>
      <c r="AL213" s="2127"/>
      <c r="AM213" s="2127"/>
    </row>
    <row r="214" spans="6:39" ht="11">
      <c r="F214" s="2127"/>
      <c r="G214" s="2127"/>
      <c r="H214" s="2127"/>
      <c r="I214" s="2127"/>
      <c r="J214" s="2127"/>
      <c r="K214" s="2127"/>
      <c r="L214" s="2127"/>
      <c r="M214" s="2127"/>
      <c r="N214" s="2127"/>
      <c r="O214" s="2127"/>
      <c r="P214" s="2127"/>
      <c r="Q214" s="2127"/>
      <c r="R214" s="2127"/>
      <c r="S214" s="2127"/>
      <c r="T214" s="2127"/>
      <c r="U214" s="2127"/>
      <c r="V214" s="2127"/>
      <c r="W214" s="2127"/>
      <c r="X214" s="2127"/>
      <c r="Y214" s="2127"/>
      <c r="Z214" s="2127"/>
      <c r="AA214" s="2180"/>
      <c r="AB214" s="2180"/>
      <c r="AC214" s="2180"/>
      <c r="AD214" s="2180"/>
      <c r="AE214" s="2127"/>
      <c r="AF214" s="2127"/>
      <c r="AG214" s="2127"/>
      <c r="AH214" s="2127"/>
      <c r="AI214" s="2127"/>
      <c r="AJ214" s="2127"/>
      <c r="AK214" s="2127"/>
      <c r="AL214" s="2127"/>
      <c r="AM214" s="2127"/>
    </row>
    <row r="215" spans="6:39" ht="11">
      <c r="F215" s="2127"/>
      <c r="G215" s="2127"/>
      <c r="H215" s="2127"/>
      <c r="I215" s="2127"/>
      <c r="J215" s="2127"/>
      <c r="K215" s="2127"/>
      <c r="L215" s="2127"/>
      <c r="M215" s="2127"/>
      <c r="N215" s="2127"/>
      <c r="O215" s="2127"/>
      <c r="P215" s="2127"/>
      <c r="Q215" s="2127"/>
      <c r="R215" s="2127"/>
      <c r="S215" s="2127"/>
      <c r="T215" s="2127"/>
      <c r="U215" s="2127"/>
      <c r="V215" s="2127"/>
      <c r="W215" s="2127"/>
      <c r="X215" s="2127"/>
      <c r="Y215" s="2127"/>
      <c r="Z215" s="2127"/>
      <c r="AA215" s="2180"/>
      <c r="AB215" s="2180"/>
      <c r="AC215" s="2180"/>
      <c r="AD215" s="2180"/>
      <c r="AE215" s="2127"/>
      <c r="AF215" s="2127"/>
      <c r="AG215" s="2127"/>
      <c r="AH215" s="2127"/>
      <c r="AI215" s="2127"/>
      <c r="AJ215" s="2127"/>
      <c r="AK215" s="2127"/>
      <c r="AL215" s="2127"/>
      <c r="AM215" s="2127"/>
    </row>
    <row r="216" spans="6:39" ht="11">
      <c r="F216" s="2127"/>
      <c r="G216" s="2127"/>
      <c r="H216" s="2127"/>
      <c r="I216" s="2127"/>
      <c r="J216" s="2127"/>
      <c r="K216" s="2127"/>
      <c r="L216" s="2127"/>
      <c r="M216" s="2127"/>
      <c r="N216" s="2127"/>
      <c r="O216" s="2127"/>
      <c r="P216" s="2127"/>
      <c r="Q216" s="2127"/>
      <c r="R216" s="2127"/>
      <c r="S216" s="2127"/>
      <c r="T216" s="2127"/>
      <c r="U216" s="2127"/>
      <c r="V216" s="2127"/>
      <c r="W216" s="2127"/>
      <c r="X216" s="2127"/>
      <c r="Y216" s="2127"/>
      <c r="Z216" s="2127"/>
      <c r="AA216" s="2180"/>
      <c r="AB216" s="2180"/>
      <c r="AC216" s="2180"/>
      <c r="AD216" s="2180"/>
      <c r="AE216" s="2127"/>
      <c r="AF216" s="2127"/>
      <c r="AG216" s="2127"/>
      <c r="AH216" s="2127"/>
      <c r="AI216" s="2127"/>
      <c r="AJ216" s="2127"/>
      <c r="AK216" s="2127"/>
      <c r="AL216" s="2127"/>
      <c r="AM216" s="2127"/>
    </row>
    <row r="217" spans="6:39" ht="11">
      <c r="F217" s="2127"/>
      <c r="G217" s="2127"/>
      <c r="H217" s="2127"/>
      <c r="I217" s="2127"/>
      <c r="J217" s="2127"/>
      <c r="K217" s="2127"/>
      <c r="L217" s="2127"/>
      <c r="M217" s="2127"/>
      <c r="N217" s="2127"/>
      <c r="O217" s="2127"/>
      <c r="P217" s="2127"/>
      <c r="Q217" s="2127"/>
      <c r="R217" s="2127"/>
      <c r="S217" s="2127"/>
      <c r="T217" s="2127"/>
      <c r="U217" s="2127"/>
      <c r="V217" s="2127"/>
      <c r="W217" s="2127"/>
      <c r="X217" s="2127"/>
      <c r="Y217" s="2127"/>
      <c r="Z217" s="2127"/>
      <c r="AA217" s="2180"/>
      <c r="AB217" s="2180"/>
      <c r="AC217" s="2180"/>
      <c r="AD217" s="2180"/>
      <c r="AE217" s="2127"/>
      <c r="AF217" s="2127"/>
      <c r="AG217" s="2127"/>
      <c r="AH217" s="2127"/>
      <c r="AI217" s="2127"/>
      <c r="AJ217" s="2127"/>
      <c r="AK217" s="2127"/>
      <c r="AL217" s="2127"/>
      <c r="AM217" s="2127"/>
    </row>
    <row r="218" spans="6:39" ht="11">
      <c r="F218" s="2127"/>
      <c r="G218" s="2127"/>
      <c r="H218" s="2127"/>
      <c r="I218" s="2127"/>
      <c r="J218" s="2127"/>
      <c r="K218" s="2127"/>
      <c r="L218" s="2127"/>
      <c r="M218" s="2127"/>
      <c r="N218" s="2127"/>
      <c r="O218" s="2127"/>
      <c r="P218" s="2127"/>
      <c r="Q218" s="2127"/>
      <c r="R218" s="2127"/>
      <c r="S218" s="2127"/>
      <c r="T218" s="2127"/>
      <c r="U218" s="2127"/>
      <c r="V218" s="2127"/>
      <c r="W218" s="2127"/>
      <c r="X218" s="2127"/>
      <c r="Y218" s="2127"/>
      <c r="Z218" s="2127"/>
      <c r="AA218" s="2180"/>
      <c r="AB218" s="2180"/>
      <c r="AC218" s="2180"/>
      <c r="AD218" s="2180"/>
      <c r="AE218" s="2127"/>
      <c r="AF218" s="2127"/>
      <c r="AG218" s="2127"/>
      <c r="AH218" s="2127"/>
      <c r="AI218" s="2127"/>
      <c r="AJ218" s="2127"/>
      <c r="AK218" s="2127"/>
      <c r="AL218" s="2127"/>
      <c r="AM218" s="2127"/>
    </row>
    <row r="219" spans="6:39" ht="11">
      <c r="F219" s="2127"/>
      <c r="G219" s="2127"/>
      <c r="H219" s="2127"/>
      <c r="I219" s="2127"/>
      <c r="J219" s="2127"/>
      <c r="K219" s="2127"/>
      <c r="L219" s="2127"/>
      <c r="M219" s="2127"/>
      <c r="N219" s="2127"/>
      <c r="O219" s="2127"/>
      <c r="P219" s="2127"/>
      <c r="Q219" s="2127"/>
      <c r="R219" s="2127"/>
      <c r="S219" s="2127"/>
      <c r="T219" s="2127"/>
      <c r="U219" s="2127"/>
      <c r="V219" s="2127"/>
      <c r="W219" s="2127"/>
      <c r="X219" s="2127"/>
      <c r="Y219" s="2127"/>
      <c r="Z219" s="2127"/>
      <c r="AA219" s="2180"/>
      <c r="AB219" s="2180"/>
      <c r="AC219" s="2180"/>
      <c r="AD219" s="2180"/>
      <c r="AE219" s="2127"/>
      <c r="AF219" s="2127"/>
      <c r="AG219" s="2127"/>
      <c r="AH219" s="2127"/>
      <c r="AI219" s="2127"/>
      <c r="AJ219" s="2127"/>
      <c r="AK219" s="2127"/>
      <c r="AL219" s="2127"/>
      <c r="AM219" s="2127"/>
    </row>
    <row r="220" spans="6:39" ht="11">
      <c r="F220" s="2127"/>
      <c r="G220" s="2127"/>
      <c r="H220" s="2127"/>
      <c r="I220" s="2127"/>
      <c r="J220" s="2127"/>
      <c r="K220" s="2127"/>
      <c r="L220" s="2127"/>
      <c r="M220" s="2127"/>
      <c r="N220" s="2127"/>
      <c r="O220" s="2127"/>
      <c r="P220" s="2127"/>
      <c r="Q220" s="2127"/>
      <c r="R220" s="2127"/>
      <c r="S220" s="2127"/>
      <c r="T220" s="2127"/>
      <c r="U220" s="2127"/>
      <c r="V220" s="2127"/>
      <c r="W220" s="2127"/>
      <c r="X220" s="2127"/>
      <c r="Y220" s="2127"/>
      <c r="Z220" s="2127"/>
      <c r="AA220" s="2180"/>
      <c r="AB220" s="2180"/>
      <c r="AC220" s="2180"/>
      <c r="AD220" s="2180"/>
      <c r="AE220" s="2127"/>
      <c r="AF220" s="2127"/>
      <c r="AG220" s="2127"/>
      <c r="AH220" s="2127"/>
      <c r="AI220" s="2127"/>
      <c r="AJ220" s="2127"/>
      <c r="AK220" s="2127"/>
      <c r="AL220" s="2127"/>
      <c r="AM220" s="2127"/>
    </row>
    <row r="221" spans="6:39" ht="11">
      <c r="F221" s="2127"/>
      <c r="G221" s="2127"/>
      <c r="H221" s="2127"/>
      <c r="I221" s="2127"/>
      <c r="J221" s="2127"/>
      <c r="K221" s="2127"/>
      <c r="L221" s="2127"/>
      <c r="M221" s="2127"/>
      <c r="N221" s="2127"/>
      <c r="O221" s="2127"/>
      <c r="P221" s="2127"/>
      <c r="Q221" s="2127"/>
      <c r="R221" s="2127"/>
      <c r="S221" s="2127"/>
      <c r="T221" s="2127"/>
      <c r="U221" s="2127"/>
      <c r="V221" s="2127"/>
      <c r="W221" s="2127"/>
      <c r="X221" s="2127"/>
      <c r="Y221" s="2127"/>
      <c r="Z221" s="2127"/>
      <c r="AA221" s="2180"/>
      <c r="AB221" s="2180"/>
      <c r="AC221" s="2180"/>
      <c r="AD221" s="2180"/>
      <c r="AE221" s="2127"/>
      <c r="AF221" s="2127"/>
      <c r="AG221" s="2127"/>
      <c r="AH221" s="2127"/>
      <c r="AI221" s="2127"/>
      <c r="AJ221" s="2127"/>
      <c r="AK221" s="2127"/>
      <c r="AL221" s="2127"/>
      <c r="AM221" s="2127"/>
    </row>
    <row r="222" spans="6:39" ht="11">
      <c r="F222" s="2127"/>
      <c r="G222" s="2127"/>
      <c r="H222" s="2127"/>
      <c r="I222" s="2127"/>
      <c r="J222" s="2127"/>
      <c r="K222" s="2127"/>
      <c r="L222" s="2127"/>
      <c r="M222" s="2127"/>
      <c r="N222" s="2127"/>
      <c r="O222" s="2127"/>
      <c r="P222" s="2127"/>
      <c r="Q222" s="2127"/>
      <c r="R222" s="2127"/>
      <c r="S222" s="2127"/>
      <c r="T222" s="2127"/>
      <c r="U222" s="2127"/>
      <c r="V222" s="2127"/>
      <c r="W222" s="2127"/>
      <c r="X222" s="2127"/>
      <c r="Y222" s="2127"/>
      <c r="Z222" s="2127"/>
      <c r="AA222" s="2180"/>
      <c r="AB222" s="2180"/>
      <c r="AC222" s="2180"/>
      <c r="AD222" s="2180"/>
      <c r="AE222" s="2127"/>
      <c r="AF222" s="2127"/>
      <c r="AG222" s="2127"/>
      <c r="AH222" s="2127"/>
      <c r="AI222" s="2127"/>
      <c r="AJ222" s="2127"/>
      <c r="AK222" s="2127"/>
      <c r="AL222" s="2127"/>
      <c r="AM222" s="2127"/>
    </row>
    <row r="223" spans="6:39" ht="11">
      <c r="F223" s="2127"/>
      <c r="G223" s="2127"/>
      <c r="H223" s="2127"/>
      <c r="I223" s="2127"/>
      <c r="J223" s="2127"/>
      <c r="K223" s="2127"/>
      <c r="L223" s="2127"/>
      <c r="M223" s="2127"/>
      <c r="N223" s="2127"/>
      <c r="O223" s="2127"/>
      <c r="P223" s="2127"/>
      <c r="Q223" s="2127"/>
      <c r="R223" s="2127"/>
      <c r="S223" s="2127"/>
      <c r="T223" s="2127"/>
      <c r="U223" s="2127"/>
      <c r="V223" s="2127"/>
      <c r="W223" s="2127"/>
      <c r="X223" s="2127"/>
      <c r="Y223" s="2127"/>
      <c r="Z223" s="2127"/>
      <c r="AA223" s="2180"/>
      <c r="AB223" s="2180"/>
      <c r="AC223" s="2180"/>
      <c r="AD223" s="2180"/>
      <c r="AE223" s="2127"/>
      <c r="AF223" s="2127"/>
      <c r="AG223" s="2127"/>
      <c r="AH223" s="2127"/>
      <c r="AI223" s="2127"/>
      <c r="AJ223" s="2127"/>
      <c r="AK223" s="2127"/>
      <c r="AL223" s="2127"/>
      <c r="AM223" s="2127"/>
    </row>
    <row r="224" spans="6:39" ht="11">
      <c r="F224" s="2127"/>
      <c r="G224" s="2127"/>
      <c r="H224" s="2127"/>
      <c r="I224" s="2127"/>
      <c r="J224" s="2127"/>
      <c r="K224" s="2127"/>
      <c r="L224" s="2127"/>
      <c r="M224" s="2127"/>
      <c r="N224" s="2127"/>
      <c r="O224" s="2127"/>
      <c r="P224" s="2127"/>
      <c r="Q224" s="2127"/>
      <c r="R224" s="2127"/>
      <c r="S224" s="2127"/>
      <c r="T224" s="2127"/>
      <c r="U224" s="2127"/>
      <c r="V224" s="2127"/>
      <c r="W224" s="2127"/>
      <c r="X224" s="2127"/>
      <c r="Y224" s="2127"/>
      <c r="Z224" s="2127"/>
      <c r="AA224" s="2180"/>
      <c r="AB224" s="2180"/>
      <c r="AC224" s="2180"/>
      <c r="AD224" s="2180"/>
      <c r="AE224" s="2127"/>
      <c r="AF224" s="2127"/>
      <c r="AG224" s="2127"/>
      <c r="AH224" s="2127"/>
      <c r="AI224" s="2127"/>
      <c r="AJ224" s="2127"/>
      <c r="AK224" s="2127"/>
      <c r="AL224" s="2127"/>
      <c r="AM224" s="2127"/>
    </row>
    <row r="225" spans="6:39" ht="11">
      <c r="F225" s="2127"/>
      <c r="G225" s="2127"/>
      <c r="H225" s="2127"/>
      <c r="I225" s="2127"/>
      <c r="J225" s="2127"/>
      <c r="K225" s="2127"/>
      <c r="L225" s="2127"/>
      <c r="M225" s="2127"/>
      <c r="N225" s="2127"/>
      <c r="O225" s="2127"/>
      <c r="P225" s="2127"/>
      <c r="Q225" s="2127"/>
      <c r="R225" s="2127"/>
      <c r="S225" s="2127"/>
      <c r="T225" s="2127"/>
      <c r="U225" s="2127"/>
      <c r="V225" s="2127"/>
      <c r="W225" s="2127"/>
      <c r="X225" s="2127"/>
      <c r="Y225" s="2127"/>
      <c r="Z225" s="2127"/>
      <c r="AA225" s="2180"/>
      <c r="AB225" s="2180"/>
      <c r="AC225" s="2180"/>
      <c r="AD225" s="2180"/>
      <c r="AE225" s="2127"/>
      <c r="AF225" s="2127"/>
      <c r="AG225" s="2127"/>
      <c r="AH225" s="2127"/>
      <c r="AI225" s="2127"/>
      <c r="AJ225" s="2127"/>
      <c r="AK225" s="2127"/>
      <c r="AL225" s="2127"/>
      <c r="AM225" s="2127"/>
    </row>
    <row r="226" spans="6:39" ht="11">
      <c r="F226" s="2127"/>
      <c r="G226" s="2127"/>
      <c r="H226" s="2127"/>
      <c r="I226" s="2127"/>
      <c r="J226" s="2127"/>
      <c r="K226" s="2127"/>
      <c r="L226" s="2127"/>
      <c r="M226" s="2127"/>
      <c r="N226" s="2127"/>
      <c r="O226" s="2127"/>
      <c r="P226" s="2127"/>
      <c r="Q226" s="2127"/>
      <c r="R226" s="2127"/>
      <c r="S226" s="2127"/>
      <c r="T226" s="2127"/>
      <c r="U226" s="2127"/>
      <c r="V226" s="2127"/>
      <c r="W226" s="2127"/>
      <c r="X226" s="2127"/>
      <c r="Y226" s="2127"/>
      <c r="Z226" s="2127"/>
      <c r="AA226" s="2180"/>
      <c r="AB226" s="2180"/>
      <c r="AC226" s="2180"/>
      <c r="AD226" s="2180"/>
      <c r="AE226" s="2127"/>
      <c r="AF226" s="2127"/>
      <c r="AG226" s="2127"/>
      <c r="AH226" s="2127"/>
      <c r="AI226" s="2127"/>
      <c r="AJ226" s="2127"/>
      <c r="AK226" s="2127"/>
      <c r="AL226" s="2127"/>
      <c r="AM226" s="2127"/>
    </row>
    <row r="227" spans="6:39" ht="11">
      <c r="F227" s="2127"/>
      <c r="G227" s="2127"/>
      <c r="H227" s="2127"/>
      <c r="I227" s="2127"/>
      <c r="J227" s="2127"/>
      <c r="K227" s="2127"/>
      <c r="L227" s="2127"/>
      <c r="M227" s="2127"/>
      <c r="N227" s="2127"/>
      <c r="O227" s="2127"/>
      <c r="P227" s="2127"/>
      <c r="Q227" s="2127"/>
      <c r="R227" s="2127"/>
      <c r="S227" s="2127"/>
      <c r="T227" s="2127"/>
      <c r="U227" s="2127"/>
      <c r="V227" s="2127"/>
      <c r="W227" s="2127"/>
      <c r="X227" s="2127"/>
      <c r="Y227" s="2127"/>
      <c r="Z227" s="2127"/>
      <c r="AA227" s="2180"/>
      <c r="AB227" s="2180"/>
      <c r="AC227" s="2180"/>
      <c r="AD227" s="2180"/>
      <c r="AE227" s="2127"/>
      <c r="AF227" s="2127"/>
      <c r="AG227" s="2127"/>
      <c r="AH227" s="2127"/>
      <c r="AI227" s="2127"/>
      <c r="AJ227" s="2127"/>
      <c r="AK227" s="2127"/>
      <c r="AL227" s="2127"/>
      <c r="AM227" s="2127"/>
    </row>
    <row r="228" spans="6:39" ht="11">
      <c r="F228" s="2127"/>
      <c r="G228" s="2127"/>
      <c r="H228" s="2127"/>
      <c r="I228" s="2127"/>
      <c r="J228" s="2127"/>
      <c r="K228" s="2127"/>
      <c r="L228" s="2127"/>
      <c r="M228" s="2127"/>
      <c r="N228" s="2127"/>
      <c r="O228" s="2127"/>
      <c r="P228" s="2127"/>
      <c r="Q228" s="2127"/>
      <c r="R228" s="2127"/>
      <c r="S228" s="2127"/>
      <c r="T228" s="2127"/>
      <c r="U228" s="2127"/>
      <c r="V228" s="2127"/>
      <c r="W228" s="2127"/>
      <c r="X228" s="2127"/>
      <c r="Y228" s="2127"/>
      <c r="Z228" s="2127"/>
      <c r="AA228" s="2180"/>
      <c r="AB228" s="2180"/>
      <c r="AC228" s="2180"/>
      <c r="AD228" s="2180"/>
      <c r="AE228" s="2127"/>
      <c r="AF228" s="2127"/>
      <c r="AG228" s="2127"/>
      <c r="AH228" s="2127"/>
      <c r="AI228" s="2127"/>
      <c r="AJ228" s="2127"/>
      <c r="AK228" s="2127"/>
      <c r="AL228" s="2127"/>
      <c r="AM228" s="2127"/>
    </row>
    <row r="229" spans="6:39" ht="11">
      <c r="F229" s="2127"/>
      <c r="G229" s="2127"/>
      <c r="H229" s="2127"/>
      <c r="I229" s="2127"/>
      <c r="J229" s="2127"/>
      <c r="K229" s="2127"/>
      <c r="L229" s="2127"/>
      <c r="M229" s="2127"/>
      <c r="N229" s="2127"/>
      <c r="O229" s="2127"/>
      <c r="P229" s="2127"/>
      <c r="Q229" s="2127"/>
      <c r="R229" s="2127"/>
      <c r="S229" s="2127"/>
      <c r="T229" s="2127"/>
      <c r="U229" s="2127"/>
      <c r="V229" s="2127"/>
      <c r="W229" s="2127"/>
      <c r="X229" s="2127"/>
      <c r="Y229" s="2127"/>
      <c r="Z229" s="2127"/>
      <c r="AA229" s="2180"/>
      <c r="AB229" s="2180"/>
      <c r="AC229" s="2180"/>
      <c r="AD229" s="2180"/>
      <c r="AE229" s="2127"/>
      <c r="AF229" s="2127"/>
      <c r="AG229" s="2127"/>
      <c r="AH229" s="2127"/>
      <c r="AI229" s="2127"/>
      <c r="AJ229" s="2127"/>
      <c r="AK229" s="2127"/>
      <c r="AL229" s="2127"/>
      <c r="AM229" s="2127"/>
    </row>
    <row r="230" spans="6:39" ht="11">
      <c r="F230" s="2127"/>
      <c r="G230" s="2127"/>
      <c r="H230" s="2127"/>
      <c r="I230" s="2127"/>
      <c r="J230" s="2127"/>
      <c r="K230" s="2127"/>
      <c r="L230" s="2127"/>
      <c r="M230" s="2127"/>
      <c r="N230" s="2127"/>
      <c r="O230" s="2127"/>
      <c r="Q230" s="2127"/>
      <c r="R230" s="2127"/>
      <c r="S230" s="2127"/>
      <c r="T230" s="2127"/>
      <c r="U230" s="2127"/>
      <c r="V230" s="2127"/>
      <c r="W230" s="2127"/>
      <c r="X230" s="2127"/>
      <c r="Y230" s="2127"/>
      <c r="Z230" s="2127"/>
      <c r="AA230" s="2180"/>
      <c r="AB230" s="2180"/>
      <c r="AC230" s="2180"/>
      <c r="AD230" s="2180"/>
      <c r="AE230" s="2127"/>
      <c r="AF230" s="2127"/>
      <c r="AG230" s="2127"/>
      <c r="AH230" s="2127"/>
      <c r="AI230" s="2127"/>
      <c r="AJ230" s="2127"/>
      <c r="AK230" s="2127"/>
      <c r="AL230" s="2127"/>
      <c r="AM230" s="2127"/>
    </row>
    <row r="231" spans="6:39">
      <c r="AA231" s="2180"/>
      <c r="AB231" s="2180"/>
      <c r="AC231" s="2180"/>
      <c r="AD231" s="2180"/>
    </row>
    <row r="232" spans="6:39">
      <c r="AA232" s="2180"/>
      <c r="AB232" s="2180"/>
      <c r="AC232" s="2180"/>
      <c r="AD232" s="2180"/>
    </row>
    <row r="233" spans="6:39">
      <c r="AA233" s="2180"/>
      <c r="AB233" s="2180"/>
      <c r="AC233" s="2180"/>
      <c r="AD233" s="2180"/>
    </row>
    <row r="234" spans="6:39">
      <c r="AA234" s="2180"/>
      <c r="AB234" s="2180"/>
      <c r="AC234" s="2180"/>
      <c r="AD234" s="2180"/>
    </row>
    <row r="235" spans="6:39">
      <c r="AA235" s="2180"/>
      <c r="AB235" s="2180"/>
      <c r="AC235" s="2180"/>
      <c r="AD235" s="2180"/>
    </row>
    <row r="236" spans="6:39">
      <c r="AA236" s="2180"/>
      <c r="AB236" s="2180"/>
      <c r="AC236" s="2180"/>
      <c r="AD236" s="2180"/>
    </row>
    <row r="237" spans="6:39">
      <c r="AC237" s="2184"/>
    </row>
    <row r="238" spans="6:39">
      <c r="AC238" s="2184"/>
    </row>
    <row r="239" spans="6:39">
      <c r="AC239" s="2184"/>
    </row>
  </sheetData>
  <mergeCells count="20">
    <mergeCell ref="AN2:AN4"/>
    <mergeCell ref="AN35:AN36"/>
    <mergeCell ref="AN92:AN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1" activePane="bottomRight" state="frozen"/>
      <selection pane="topRight" activeCell="C1" sqref="C1"/>
      <selection pane="bottomLeft" activeCell="A5" sqref="A5"/>
      <selection pane="bottomRight" activeCell="G75" sqref="G75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1156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45297</v>
      </c>
      <c r="N1" s="38"/>
    </row>
    <row r="2" spans="1:17">
      <c r="A2" s="38"/>
      <c r="B2" s="38"/>
      <c r="C2" s="76" t="s">
        <v>1157</v>
      </c>
      <c r="D2" s="76" t="s">
        <v>1157</v>
      </c>
      <c r="E2" s="38" t="s">
        <v>1201</v>
      </c>
      <c r="F2" s="38" t="s">
        <v>1201</v>
      </c>
      <c r="G2" s="38" t="s">
        <v>1158</v>
      </c>
      <c r="H2" s="38" t="s">
        <v>764</v>
      </c>
      <c r="I2" s="1120" t="s">
        <v>1201</v>
      </c>
      <c r="J2" s="38"/>
      <c r="K2" s="38"/>
      <c r="L2" s="76" t="s">
        <v>1159</v>
      </c>
      <c r="M2" s="76" t="s">
        <v>1160</v>
      </c>
      <c r="N2" s="38"/>
    </row>
    <row r="3" spans="1:17">
      <c r="A3" s="314" t="s">
        <v>352</v>
      </c>
      <c r="B3" s="924"/>
      <c r="C3" s="1366" t="s">
        <v>1161</v>
      </c>
      <c r="D3" s="300" t="s">
        <v>1162</v>
      </c>
      <c r="E3" s="1367" t="s">
        <v>358</v>
      </c>
      <c r="F3" s="1368" t="s">
        <v>1163</v>
      </c>
      <c r="G3" s="1369" t="s">
        <v>1164</v>
      </c>
      <c r="H3" s="1370" t="s">
        <v>1165</v>
      </c>
      <c r="I3" s="1370" t="s">
        <v>1165</v>
      </c>
      <c r="J3" s="1370" t="s">
        <v>1166</v>
      </c>
      <c r="K3" s="1371"/>
      <c r="L3" s="1372"/>
      <c r="M3" s="1434" t="s">
        <v>1126</v>
      </c>
      <c r="N3" s="1435" t="s">
        <v>1167</v>
      </c>
      <c r="O3" s="1168"/>
      <c r="P3" s="1168"/>
      <c r="Q3" s="1169"/>
    </row>
    <row r="4" spans="1:17">
      <c r="A4" s="927"/>
      <c r="B4" s="928"/>
      <c r="C4" s="1373" t="s">
        <v>1153</v>
      </c>
      <c r="D4" s="1897" t="s">
        <v>1153</v>
      </c>
      <c r="E4" s="1470" t="s">
        <v>1168</v>
      </c>
      <c r="F4" s="1499" t="s">
        <v>1169</v>
      </c>
      <c r="G4" s="1374" t="s">
        <v>1169</v>
      </c>
      <c r="H4" s="1375" t="s">
        <v>1170</v>
      </c>
      <c r="I4" s="1375" t="s">
        <v>1170</v>
      </c>
      <c r="J4" s="1376" t="s">
        <v>64</v>
      </c>
      <c r="K4" s="1377" t="s">
        <v>1171</v>
      </c>
      <c r="L4" s="1377" t="s">
        <v>1172</v>
      </c>
      <c r="M4" s="1436" t="s">
        <v>1169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8"/>
      <c r="D5" s="572"/>
      <c r="E5" s="2201">
        <f>'5兵庫県CI'!D353</f>
        <v>121.66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102.1830386</v>
      </c>
      <c r="N5" s="1082" t="s">
        <v>1222</v>
      </c>
      <c r="O5" s="1083"/>
      <c r="P5" s="1085"/>
      <c r="Q5" s="1083"/>
    </row>
    <row r="6" spans="1:17">
      <c r="A6" s="764">
        <v>2019</v>
      </c>
      <c r="B6" s="564" t="s">
        <v>4</v>
      </c>
      <c r="C6" s="1899"/>
      <c r="D6" s="570"/>
      <c r="E6" s="2202">
        <f>'5兵庫県CI'!D354</f>
        <v>124.87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100.48941309999999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32">
        <v>55658.346750095428</v>
      </c>
      <c r="E7" s="2202">
        <f>'5兵庫県CI'!D355</f>
        <v>121.93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100.8617112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9"/>
      <c r="D8" s="570"/>
      <c r="E8" s="2202">
        <f>'5兵庫県CI'!D356</f>
        <v>122.39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101.1568499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9"/>
      <c r="D9" s="570"/>
      <c r="E9" s="2202">
        <f>'5兵庫県CI'!D357</f>
        <v>125.19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101.3223692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32">
        <v>54910.304271840483</v>
      </c>
      <c r="E10" s="2202">
        <f>'5兵庫県CI'!D358</f>
        <v>121.58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102.68104460000001</v>
      </c>
      <c r="N10" s="1082"/>
      <c r="O10" s="1083"/>
      <c r="P10" s="1085"/>
      <c r="Q10" s="1083"/>
    </row>
    <row r="11" spans="1:17">
      <c r="A11" s="764"/>
      <c r="B11" s="564" t="s">
        <v>9</v>
      </c>
      <c r="C11" s="1899"/>
      <c r="D11" s="570"/>
      <c r="E11" s="2202">
        <f>'5兵庫県CI'!D359</f>
        <v>124.46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102.7984713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9"/>
      <c r="D12" s="570"/>
      <c r="E12" s="2202">
        <f>'5兵庫県CI'!D360</f>
        <v>115.34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102.7459118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32">
        <v>55184.523786877377</v>
      </c>
      <c r="E13" s="2202">
        <f>'5兵庫県CI'!D361</f>
        <v>119.9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102.93381050000001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9"/>
      <c r="D14" s="570"/>
      <c r="E14" s="2202">
        <f>'5兵庫県CI'!D362</f>
        <v>115.3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98.798339859999999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9"/>
      <c r="D15" s="570"/>
      <c r="E15" s="2202">
        <f>'5兵庫県CI'!D363</f>
        <v>112.7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97.67977467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33">
        <v>56174.065580026108</v>
      </c>
      <c r="E16" s="2202">
        <f>'5兵庫県CI'!D364</f>
        <v>117.63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98.171338660000004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9"/>
      <c r="D17" s="570"/>
      <c r="E17" s="2201">
        <f>'5兵庫県CI'!D365</f>
        <v>114.65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101.6865142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9"/>
      <c r="D18" s="570"/>
      <c r="E18" s="2202">
        <f>'5兵庫県CI'!D366</f>
        <v>110.39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99.687166230000003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32">
        <v>55361.223144924821</v>
      </c>
      <c r="E19" s="2202">
        <f>'5兵庫県CI'!D367</f>
        <v>109.21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96.97892564</v>
      </c>
      <c r="N19" s="398"/>
      <c r="O19" s="1083"/>
      <c r="P19" s="1085"/>
      <c r="Q19" s="1083"/>
    </row>
    <row r="20" spans="1:25">
      <c r="A20" s="764"/>
      <c r="B20" s="1437" t="s">
        <v>6</v>
      </c>
      <c r="C20" s="1900"/>
      <c r="D20" s="1412"/>
      <c r="E20" s="2202">
        <f>'5兵庫県CI'!D368</f>
        <v>94.73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90.318702310000006</v>
      </c>
      <c r="N20" s="1400" t="s">
        <v>1173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900"/>
      <c r="D21" s="1412"/>
      <c r="E21" s="2202">
        <f>'5兵庫県CI'!D369</f>
        <v>91.79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87.948316509999998</v>
      </c>
      <c r="N21" s="1400" t="s">
        <v>1257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32">
        <v>50253.908734092816</v>
      </c>
      <c r="E22" s="2202">
        <f>'5兵庫県CI'!D370</f>
        <v>93.68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89.792667769999994</v>
      </c>
      <c r="N22" s="398"/>
      <c r="O22" s="1083"/>
      <c r="P22" s="1085"/>
      <c r="Q22" s="1083"/>
    </row>
    <row r="23" spans="1:25">
      <c r="A23" s="764"/>
      <c r="B23" s="564" t="s">
        <v>9</v>
      </c>
      <c r="C23" s="1899"/>
      <c r="D23" s="570"/>
      <c r="E23" s="2202">
        <f>'5兵庫県CI'!D371</f>
        <v>94.23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93.224581740000005</v>
      </c>
      <c r="N23" s="398"/>
      <c r="O23" s="1083"/>
      <c r="P23" s="1085"/>
      <c r="Q23" s="1083"/>
    </row>
    <row r="24" spans="1:25">
      <c r="A24" s="764"/>
      <c r="B24" s="564" t="s">
        <v>10</v>
      </c>
      <c r="C24" s="1899"/>
      <c r="D24" s="570"/>
      <c r="E24" s="2202">
        <f>'5兵庫県CI'!D372</f>
        <v>97.4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94.648906370000006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32">
        <v>53307.512438477461</v>
      </c>
      <c r="E25" s="2202">
        <f>'5兵庫県CI'!D373</f>
        <v>95.59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96.788118040000001</v>
      </c>
      <c r="N25" s="398"/>
      <c r="O25" s="1083"/>
      <c r="P25" s="1085"/>
      <c r="Q25" s="1083"/>
    </row>
    <row r="26" spans="1:25">
      <c r="A26" s="764"/>
      <c r="B26" s="564" t="s">
        <v>12</v>
      </c>
      <c r="C26" s="1899"/>
      <c r="D26" s="570"/>
      <c r="E26" s="2202">
        <f>'5兵庫県CI'!D374</f>
        <v>99.75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96.933998970000005</v>
      </c>
      <c r="N26" s="398"/>
      <c r="O26" s="1083"/>
      <c r="P26" s="1085"/>
      <c r="Q26" s="1083"/>
    </row>
    <row r="27" spans="1:25">
      <c r="A27" s="764"/>
      <c r="B27" s="564" t="s">
        <v>13</v>
      </c>
      <c r="C27" s="1899"/>
      <c r="D27" s="570"/>
      <c r="E27" s="2202">
        <f>'5兵庫県CI'!D375</f>
        <v>98.63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96.642613409999996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32">
        <v>56201.910568115796</v>
      </c>
      <c r="E28" s="2203">
        <f>'5兵庫県CI'!D376</f>
        <v>99.93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95.66216163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818</v>
      </c>
      <c r="B29" s="1442" t="s">
        <v>3</v>
      </c>
      <c r="C29" s="1901"/>
      <c r="D29" s="1407"/>
      <c r="E29" s="2201">
        <f>'5兵庫県CI'!D377</f>
        <v>100.59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94.523703999999995</v>
      </c>
      <c r="N29" s="1443" t="s">
        <v>1173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202">
        <f>'5兵庫県CI'!D378</f>
        <v>99.53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95.459733139999997</v>
      </c>
      <c r="N30" s="1425" t="s">
        <v>1173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32">
        <v>55451.981189933751</v>
      </c>
      <c r="E31" s="2202">
        <f>'5兵庫県CI'!D379</f>
        <v>103.2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95.108799590000004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202">
        <f>'5兵庫県CI'!D380</f>
        <v>107.54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95.759251269999993</v>
      </c>
      <c r="N32" s="1425" t="s">
        <v>1173</v>
      </c>
      <c r="O32" s="1411">
        <v>44311</v>
      </c>
      <c r="P32" s="737" t="s">
        <v>1196</v>
      </c>
      <c r="Q32" s="1445" t="s">
        <v>1197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202">
        <f>'5兵庫県CI'!D381</f>
        <v>102.74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95.217644559999997</v>
      </c>
      <c r="N33" s="1425" t="s">
        <v>1173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9">
        <v>54552.747066974429</v>
      </c>
      <c r="E34" s="2202">
        <f>'5兵庫県CI'!D382</f>
        <v>104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95.112337679999996</v>
      </c>
      <c r="N34" s="1425" t="s">
        <v>1173</v>
      </c>
      <c r="O34" s="1411">
        <v>44732</v>
      </c>
      <c r="P34" s="737" t="s">
        <v>1196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202">
        <f>'5兵庫県CI'!D383</f>
        <v>103.93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94.865303789999999</v>
      </c>
      <c r="N35" s="1093"/>
      <c r="O35" s="1093"/>
      <c r="P35" s="737" t="s">
        <v>1196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202">
        <f>'5兵庫県CI'!D384</f>
        <v>99.11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93.992699169999995</v>
      </c>
      <c r="N36" s="1425" t="s">
        <v>1173</v>
      </c>
      <c r="O36" s="1411">
        <v>44428</v>
      </c>
      <c r="P36" s="737" t="s">
        <v>1196</v>
      </c>
      <c r="Q36" s="1447" t="s">
        <v>1198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9">
        <v>54789.811851793726</v>
      </c>
      <c r="E37" s="2202">
        <f>'5兵庫県CI'!D385</f>
        <v>101.89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94.281896720000006</v>
      </c>
      <c r="N37" s="1425" t="s">
        <v>1173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202">
        <f>'5兵庫県CI'!D386</f>
        <v>102.9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96.887998400000001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202">
        <f>'5兵庫県CI'!D387</f>
        <v>101.83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98.898289079999998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32">
        <v>57230.223536001853</v>
      </c>
      <c r="E40" s="2203">
        <f>'5兵庫県CI'!D388</f>
        <v>100.03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5" si="2">K40+L40</f>
        <v>86890</v>
      </c>
      <c r="K40" s="473">
        <v>25318</v>
      </c>
      <c r="L40" s="1385">
        <v>61572</v>
      </c>
      <c r="M40" s="1386">
        <v>97.93117556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903</v>
      </c>
      <c r="B41" s="765" t="s">
        <v>3</v>
      </c>
      <c r="C41" s="1902"/>
      <c r="D41" s="1471"/>
      <c r="E41" s="2202">
        <f>'5兵庫県CI'!D389</f>
        <v>103.32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96.460042110000003</v>
      </c>
      <c r="N41" s="1476"/>
      <c r="O41" s="1477"/>
      <c r="P41" s="1448" t="s">
        <v>1196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202">
        <f>'5兵庫県CI'!D390</f>
        <v>103.77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95.570341350000007</v>
      </c>
      <c r="N42" s="1120"/>
      <c r="O42" s="1482"/>
      <c r="P42" s="737" t="s">
        <v>1196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34">
        <v>56035.16078860066</v>
      </c>
      <c r="E43" s="2202">
        <f>'5兵庫県CI'!D391</f>
        <v>104.7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96.835005039999999</v>
      </c>
      <c r="N43" s="1120"/>
      <c r="O43" s="1093"/>
      <c r="P43" s="737" t="s">
        <v>1196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202">
        <f>'5兵庫県CI'!D392</f>
        <v>105.4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96.372330730000002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202">
        <f>'5兵庫県CI'!D393</f>
        <v>107.29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100.49290999999999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34">
        <v>56035.883805596874</v>
      </c>
      <c r="E46" s="2202">
        <f>'5兵庫県CI'!D394</f>
        <v>108.14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97.676741509999999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202">
        <f>'5兵庫県CI'!D395</f>
        <v>108.83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98.418084179999994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202">
        <f>'5兵庫県CI'!D396</f>
        <v>110.32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98.565076730000001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34">
        <v>56171.361132067505</v>
      </c>
      <c r="E49" s="2202">
        <f>'5兵庫県CI'!D397</f>
        <v>110.23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98.360935510000004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202">
        <f>'5兵庫県CI'!D398</f>
        <v>110.12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99.582313299999996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202">
        <f>'5兵庫県CI'!D399</f>
        <v>111.68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98.221630869999998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3">
        <v>59285.030075186602</v>
      </c>
      <c r="D52" s="2535">
        <v>58579.246656476425</v>
      </c>
      <c r="E52" s="2202">
        <f>'5兵庫県CI'!D400</f>
        <v>111.35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98.738083259999996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1219</v>
      </c>
      <c r="B53" s="765" t="s">
        <v>3</v>
      </c>
      <c r="C53" s="1904"/>
      <c r="D53" s="572"/>
      <c r="E53" s="2201">
        <f>'5兵庫県CI'!D401</f>
        <v>107.06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99.062300890000003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202">
        <f>'5兵庫県CI'!D402</f>
        <v>107.73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100.1640896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34">
        <v>57744.475901858183</v>
      </c>
      <c r="E55" s="2202">
        <f>'5兵庫県CI'!D403</f>
        <v>106.41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99.70599052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202">
        <f>'5兵庫県CI'!D404</f>
        <v>106.69</v>
      </c>
      <c r="F56" s="1386">
        <f>'7兵庫県CI一致個別指標'!M419</f>
        <v>95.8</v>
      </c>
      <c r="G56" s="1496">
        <v>1.02</v>
      </c>
      <c r="H56" s="1487">
        <v>98.566638570465258</v>
      </c>
      <c r="I56" s="2546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99.174846799999997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202">
        <f>'5兵庫県CI'!D405</f>
        <v>106.49</v>
      </c>
      <c r="F57" s="1386">
        <f>'7兵庫県CI一致個別指標'!M420</f>
        <v>96.9</v>
      </c>
      <c r="G57" s="1496">
        <v>1.02</v>
      </c>
      <c r="H57" s="1487">
        <v>98.868990222521902</v>
      </c>
      <c r="I57" s="2546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99.599288150000007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34">
        <v>57404.44077400794</v>
      </c>
      <c r="E58" s="2202">
        <f>'5兵庫県CI'!D406</f>
        <v>109.11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46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98.870884860000004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202">
        <f>'5兵庫県CI'!D407</f>
        <v>106.02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98.307985639999998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202">
        <f>'5兵庫県CI'!D408</f>
        <v>104.48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98.727292750000004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34">
        <v>57357.048646109542</v>
      </c>
      <c r="E61" s="2202">
        <f>'5兵庫県CI'!D409</f>
        <v>105.82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98.816482699999995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202">
        <f>'5兵庫県CI'!D410</f>
        <v>104.11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97.515303709999998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202">
        <f>'5兵庫県CI'!D411</f>
        <v>102.44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98.14570947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3">
        <f>'13_4GDP関連指標'!F140/100</f>
        <v>62721.558101653187</v>
      </c>
      <c r="D64" s="1903">
        <f>'13_4GDP関連指標'!G140/100</f>
        <v>58990.398707208013</v>
      </c>
      <c r="E64" s="2203">
        <f>'5兵庫県CI'!D412</f>
        <v>104.61</v>
      </c>
      <c r="F64" s="1393">
        <f>'7兵庫県CI一致個別指標'!M427</f>
        <v>97.7</v>
      </c>
      <c r="G64" s="2204">
        <v>1.01</v>
      </c>
      <c r="H64" s="1905"/>
      <c r="I64" s="2538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98.320471979999994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1422</v>
      </c>
      <c r="B65" s="765" t="s">
        <v>3</v>
      </c>
      <c r="C65" s="2198"/>
      <c r="D65" s="2198"/>
      <c r="E65" s="2202">
        <f>'5兵庫県CI'!D413</f>
        <v>106.62</v>
      </c>
      <c r="F65" s="1386">
        <f>'7兵庫県CI一致個別指標'!M428</f>
        <v>92.8</v>
      </c>
      <c r="G65" s="1495">
        <v>1.02</v>
      </c>
      <c r="H65" s="1410"/>
      <c r="I65" s="2539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97.716237039999996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9"/>
      <c r="D66" s="2199"/>
      <c r="E66" s="2202">
        <f>'5兵庫県CI'!D414</f>
        <v>108.53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97.243823070000005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34">
        <f>'13_4GDP関連指標'!F141/100</f>
        <v>60479.040337457533</v>
      </c>
      <c r="D67" s="2534">
        <f>'13_4GDP関連指標'!G141/100</f>
        <v>57885.683363332217</v>
      </c>
      <c r="E67" s="2202">
        <f>'5兵庫県CI'!D415</f>
        <v>108.55</v>
      </c>
      <c r="F67" s="1386">
        <f>'7兵庫県CI一致個別指標'!M430</f>
        <v>99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98.724609330000007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9"/>
      <c r="D68" s="2199"/>
      <c r="E68" s="2202">
        <f>'5兵庫県CI'!D416</f>
        <v>103.4</v>
      </c>
      <c r="F68" s="1386">
        <f>'7兵庫県CI一致個別指標'!M431</f>
        <v>90.5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99"/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9"/>
      <c r="D69" s="2199"/>
      <c r="E69" s="2202">
        <f>'5兵庫県CI'!D417</f>
        <v>106.75</v>
      </c>
      <c r="F69" s="1386">
        <f>'7兵庫県CI一致個別指標'!M432</f>
        <v>95.2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99"/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34">
        <f>'13_4GDP関連指標'!F142/100</f>
        <v>61500.818783144226</v>
      </c>
      <c r="D70" s="2534">
        <f>'13_4GDP関連指標'!G142/100</f>
        <v>56691.284029327544</v>
      </c>
      <c r="E70" s="2202">
        <f>'5兵庫県CI'!D418</f>
        <v>106.5</v>
      </c>
      <c r="F70" s="1386">
        <f>'7兵庫県CI一致個別指標'!M433</f>
        <v>94.6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99"/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9"/>
      <c r="D71" s="2199"/>
      <c r="E71" s="2202">
        <f>'5兵庫県CI'!D419</f>
        <v>110.62</v>
      </c>
      <c r="F71" s="1386">
        <f>'7兵庫県CI一致個別指標'!M434</f>
        <v>99.8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99"/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9"/>
      <c r="D72" s="2199"/>
      <c r="E72" s="2202">
        <f>'5兵庫県CI'!D420</f>
        <v>105.05</v>
      </c>
      <c r="F72" s="1386">
        <f>'7兵庫県CI一致個別指標'!M435</f>
        <v>95.9</v>
      </c>
      <c r="G72" s="1497">
        <v>1.02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99"/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34">
        <f>'13_4GDP関連指標'!F143/100</f>
        <v>61496.871539651394</v>
      </c>
      <c r="D73" s="2534">
        <f>'13_4GDP関連指標'!G143/100</f>
        <v>57373.51141753394</v>
      </c>
      <c r="E73" s="2202">
        <f>'5兵庫県CI'!D421</f>
        <v>109.67</v>
      </c>
      <c r="F73" s="1386">
        <f>'7兵庫県CI一致個別指標'!M436</f>
        <v>98.1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99"/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9"/>
      <c r="D74" s="2199"/>
      <c r="E74" s="2202">
        <f>'5兵庫県CI'!D422</f>
        <v>107.6</v>
      </c>
      <c r="F74" s="1386">
        <f>'7兵庫県CI一致個別指標'!M437</f>
        <v>98.2</v>
      </c>
      <c r="G74" s="1497">
        <v>1.02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9"/>
      <c r="D75" s="2199"/>
      <c r="E75" s="2536"/>
      <c r="F75" s="1399"/>
      <c r="G75" s="1148"/>
      <c r="H75" s="1399"/>
      <c r="I75" s="1396"/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200"/>
      <c r="D76" s="2200"/>
      <c r="E76" s="2537"/>
      <c r="F76" s="1905"/>
      <c r="G76" s="1149"/>
      <c r="H76" s="1905"/>
      <c r="I76" s="1906"/>
      <c r="J76" s="1907"/>
      <c r="K76" s="1907"/>
      <c r="L76" s="1908"/>
      <c r="M76" s="1905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1174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1175</v>
      </c>
      <c r="H77" s="1414" t="s">
        <v>502</v>
      </c>
      <c r="I77" s="38" t="s">
        <v>502</v>
      </c>
      <c r="J77" s="1414" t="s">
        <v>1176</v>
      </c>
      <c r="K77" s="1415"/>
      <c r="L77" s="1416"/>
      <c r="M77" s="1413" t="s">
        <v>1177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1178</v>
      </c>
      <c r="D78" s="66" t="s">
        <v>1178</v>
      </c>
      <c r="E78" s="1418" t="s">
        <v>1178</v>
      </c>
      <c r="F78" s="1420" t="s">
        <v>1178</v>
      </c>
      <c r="G78" s="1418" t="s">
        <v>1179</v>
      </c>
      <c r="H78" s="1419" t="s">
        <v>1178</v>
      </c>
      <c r="I78" s="66" t="s">
        <v>1178</v>
      </c>
      <c r="J78" s="1419" t="s">
        <v>1180</v>
      </c>
      <c r="K78" s="1417"/>
      <c r="L78" s="1420"/>
      <c r="M78" s="1421" t="s">
        <v>1181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1258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98" sqref="H9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23" t="s">
        <v>472</v>
      </c>
      <c r="B2" s="2724"/>
      <c r="C2" s="392" t="s">
        <v>473</v>
      </c>
      <c r="D2" s="2723" t="s">
        <v>550</v>
      </c>
      <c r="E2" s="2724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25" t="s">
        <v>770</v>
      </c>
      <c r="E5" s="2726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820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860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1223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1429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1489</v>
      </c>
      <c r="B87" s="300" t="s">
        <v>474</v>
      </c>
      <c r="C87" s="925">
        <v>45745</v>
      </c>
      <c r="D87" s="482"/>
      <c r="E87" s="924"/>
    </row>
    <row r="88" spans="1:5">
      <c r="A88" s="737"/>
      <c r="B88" s="738" t="s">
        <v>475</v>
      </c>
      <c r="C88" s="2673">
        <v>45779</v>
      </c>
      <c r="D88" s="2674"/>
      <c r="E88" s="2675"/>
    </row>
    <row r="89" spans="1:5">
      <c r="A89" s="737"/>
      <c r="B89" s="738" t="s">
        <v>476</v>
      </c>
      <c r="C89" s="2673">
        <v>45812</v>
      </c>
      <c r="D89" s="2674"/>
      <c r="E89" s="2675"/>
    </row>
    <row r="90" spans="1:5">
      <c r="A90" s="737"/>
      <c r="B90" s="738" t="s">
        <v>477</v>
      </c>
      <c r="C90" s="2673">
        <v>45841</v>
      </c>
      <c r="D90" s="2674"/>
      <c r="E90" s="2675"/>
    </row>
    <row r="91" spans="1:5">
      <c r="A91" s="737"/>
      <c r="B91" s="738" t="s">
        <v>478</v>
      </c>
      <c r="C91" s="2673">
        <v>45874</v>
      </c>
      <c r="D91" s="2674"/>
      <c r="E91" s="2675"/>
    </row>
    <row r="92" spans="1:5">
      <c r="A92" s="737"/>
      <c r="B92" s="738" t="s">
        <v>479</v>
      </c>
      <c r="C92" s="2673">
        <v>45903</v>
      </c>
      <c r="D92" s="2674"/>
      <c r="E92" s="2675"/>
    </row>
    <row r="93" spans="1:5">
      <c r="A93" s="737"/>
      <c r="B93" s="738" t="s">
        <v>480</v>
      </c>
      <c r="C93" s="2673">
        <v>45933</v>
      </c>
      <c r="D93" s="2674"/>
      <c r="E93" s="2675"/>
    </row>
    <row r="94" spans="1:5">
      <c r="A94" s="737"/>
      <c r="B94" s="738" t="s">
        <v>481</v>
      </c>
      <c r="C94" s="2673">
        <v>45966</v>
      </c>
      <c r="D94" s="2674"/>
      <c r="E94" s="738"/>
    </row>
    <row r="95" spans="1:5">
      <c r="A95" s="737"/>
      <c r="B95" s="738" t="s">
        <v>482</v>
      </c>
      <c r="C95" s="2673">
        <v>45994</v>
      </c>
      <c r="D95" s="2674"/>
      <c r="E95" s="2675"/>
    </row>
    <row r="96" spans="1:5">
      <c r="A96" s="737"/>
      <c r="B96" s="738" t="s">
        <v>483</v>
      </c>
      <c r="C96" s="2673">
        <v>46028</v>
      </c>
      <c r="D96" s="2674"/>
      <c r="E96" s="2675"/>
    </row>
    <row r="97" spans="1:5">
      <c r="A97" s="737"/>
      <c r="B97" s="738" t="s">
        <v>484</v>
      </c>
      <c r="C97" s="2673">
        <v>46057</v>
      </c>
      <c r="D97" s="2674"/>
      <c r="E97" s="2675"/>
    </row>
    <row r="98" spans="1:5">
      <c r="A98" s="2676"/>
      <c r="B98" s="2677" t="s">
        <v>485</v>
      </c>
      <c r="C98" s="2678">
        <v>46085</v>
      </c>
      <c r="D98" s="2679"/>
      <c r="E98" s="2677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5"/>
  <sheetViews>
    <sheetView workbookViewId="0">
      <pane xSplit="2" ySplit="5" topLeftCell="C130" activePane="bottomRight" state="frozen"/>
      <selection pane="topRight" activeCell="B1" sqref="B1"/>
      <selection pane="bottomLeft" activeCell="A6" sqref="A6"/>
      <selection pane="bottomRight" activeCell="N143" sqref="N143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812</v>
      </c>
      <c r="D1" s="76" t="s">
        <v>812</v>
      </c>
      <c r="E1" s="76"/>
      <c r="F1" s="76" t="s">
        <v>812</v>
      </c>
      <c r="G1" s="76" t="s">
        <v>812</v>
      </c>
      <c r="H1" s="76" t="s">
        <v>812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906</v>
      </c>
      <c r="H4" s="486" t="s">
        <v>906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123456.5</v>
      </c>
      <c r="D21" s="473">
        <v>109110.5</v>
      </c>
      <c r="E21" s="473">
        <v>446235.7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124907.2</v>
      </c>
      <c r="D22" s="473">
        <v>107765.6</v>
      </c>
      <c r="E22" s="473">
        <v>443828.7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125739.3</v>
      </c>
      <c r="D23" s="473">
        <v>112077.8</v>
      </c>
      <c r="E23" s="473">
        <v>448904.7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136813.20000000001</v>
      </c>
      <c r="D24" s="473">
        <v>117568.4</v>
      </c>
      <c r="E24" s="473">
        <v>447175.8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124499.2</v>
      </c>
      <c r="D25" s="479">
        <v>110525.1</v>
      </c>
      <c r="E25" s="479">
        <v>452032.6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127481.3</v>
      </c>
      <c r="D26" s="473">
        <v>110855.4</v>
      </c>
      <c r="E26" s="473">
        <v>456360.5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128698.3</v>
      </c>
      <c r="D27" s="473">
        <v>115234.4</v>
      </c>
      <c r="E27" s="473">
        <v>461688.2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140934.79999999999</v>
      </c>
      <c r="D28" s="480">
        <v>121655.3</v>
      </c>
      <c r="E28" s="480">
        <v>462859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128185.1</v>
      </c>
      <c r="D29" s="473">
        <v>114432.1</v>
      </c>
      <c r="E29" s="473">
        <v>466634.7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131526.39999999999</v>
      </c>
      <c r="D30" s="473">
        <v>114539.9</v>
      </c>
      <c r="E30" s="473">
        <v>472570.2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131449</v>
      </c>
      <c r="D31" s="473">
        <v>118197.7</v>
      </c>
      <c r="E31" s="473">
        <v>473158.1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144401.5</v>
      </c>
      <c r="D32" s="473">
        <v>125462.2</v>
      </c>
      <c r="E32" s="473">
        <v>478456.7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131282.70000000001</v>
      </c>
      <c r="D33" s="479">
        <v>117606.3</v>
      </c>
      <c r="E33" s="479">
        <v>479572.3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133776.29999999999</v>
      </c>
      <c r="D34" s="473">
        <v>115590.9</v>
      </c>
      <c r="E34" s="473">
        <v>476101.5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133443.4</v>
      </c>
      <c r="D35" s="473">
        <v>119183.4</v>
      </c>
      <c r="E35" s="473">
        <v>477003.9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145042.9</v>
      </c>
      <c r="D36" s="480">
        <v>124888.9</v>
      </c>
      <c r="E36" s="480">
        <v>477195.7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130245.3</v>
      </c>
      <c r="D37" s="473">
        <v>115554.1</v>
      </c>
      <c r="E37" s="473">
        <v>471298.1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131963.9</v>
      </c>
      <c r="D38" s="473">
        <v>114276.2</v>
      </c>
      <c r="E38" s="473">
        <v>469328.9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130942.6</v>
      </c>
      <c r="D39" s="473">
        <v>117462.3</v>
      </c>
      <c r="E39" s="473">
        <v>470142.6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143345.60000000001</v>
      </c>
      <c r="D40" s="473">
        <v>123914.1</v>
      </c>
      <c r="E40" s="473">
        <v>473918.8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128312</v>
      </c>
      <c r="D41" s="479">
        <v>114854.9</v>
      </c>
      <c r="E41" s="479">
        <v>467354.9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130500</v>
      </c>
      <c r="D42" s="473">
        <v>114143</v>
      </c>
      <c r="E42" s="473">
        <v>469197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129485.1</v>
      </c>
      <c r="D43" s="473">
        <v>117744.7</v>
      </c>
      <c r="E43" s="473">
        <v>471677.3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139772.79999999999</v>
      </c>
      <c r="D44" s="480">
        <v>122890.5</v>
      </c>
      <c r="E44" s="480">
        <v>471826.2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130540.7</v>
      </c>
      <c r="D45" s="473">
        <v>118542</v>
      </c>
      <c r="E45" s="473">
        <v>479972.8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132188.1</v>
      </c>
      <c r="D46" s="473">
        <v>117401.4</v>
      </c>
      <c r="E46" s="473">
        <v>482125.7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131084.70000000001</v>
      </c>
      <c r="D47" s="473">
        <v>120531.7</v>
      </c>
      <c r="E47" s="473">
        <v>482262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141604.29999999999</v>
      </c>
      <c r="D48" s="473">
        <v>126141.8</v>
      </c>
      <c r="E48" s="473">
        <v>486916.7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132737.20000000001</v>
      </c>
      <c r="D49" s="479">
        <v>121548.2</v>
      </c>
      <c r="E49" s="479">
        <v>490547.7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132066.79999999999</v>
      </c>
      <c r="D50" s="473">
        <v>118633.4</v>
      </c>
      <c r="E50" s="473">
        <v>486851.1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129141.2</v>
      </c>
      <c r="D51" s="473">
        <v>120260.1</v>
      </c>
      <c r="E51" s="473">
        <v>481603.1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137708.70000000001</v>
      </c>
      <c r="D52" s="480">
        <v>124038.5</v>
      </c>
      <c r="E52" s="480">
        <v>479888.4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128493.9</v>
      </c>
      <c r="D53" s="473">
        <v>119181.4</v>
      </c>
      <c r="E53" s="473">
        <v>480741.3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129865.4</v>
      </c>
      <c r="D54" s="473">
        <v>118296</v>
      </c>
      <c r="E54" s="473">
        <v>484578.5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128469</v>
      </c>
      <c r="D55" s="473">
        <v>121387.9</v>
      </c>
      <c r="E55" s="473">
        <v>486186.4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137650.4</v>
      </c>
      <c r="D56" s="473">
        <v>125818.2</v>
      </c>
      <c r="E56" s="473">
        <v>487497.7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127481.1</v>
      </c>
      <c r="D57" s="479">
        <v>121043.5</v>
      </c>
      <c r="E57" s="479">
        <v>487799.5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130111.6</v>
      </c>
      <c r="D58" s="473">
        <v>119975.9</v>
      </c>
      <c r="E58" s="473">
        <v>491106.9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128457.5</v>
      </c>
      <c r="D59" s="473">
        <v>122907.6</v>
      </c>
      <c r="E59" s="473">
        <v>492635.9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137918.5</v>
      </c>
      <c r="D60" s="480">
        <v>128197.1</v>
      </c>
      <c r="E60" s="480">
        <v>497985.5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129732.3</v>
      </c>
      <c r="D61" s="473">
        <v>124842.2</v>
      </c>
      <c r="E61" s="473">
        <v>501747.1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130855.3</v>
      </c>
      <c r="D62" s="473">
        <v>122558.6</v>
      </c>
      <c r="E62" s="473">
        <v>501659.2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129991.7</v>
      </c>
      <c r="D63" s="473">
        <v>125923.6</v>
      </c>
      <c r="E63" s="473">
        <v>504785.3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138821.6</v>
      </c>
      <c r="D64" s="473">
        <v>129558</v>
      </c>
      <c r="E64" s="473">
        <v>503841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129969.3</v>
      </c>
      <c r="D65" s="479">
        <v>126229.3</v>
      </c>
      <c r="E65" s="479">
        <v>506384.3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131632.9</v>
      </c>
      <c r="D66" s="473">
        <v>124613.1</v>
      </c>
      <c r="E66" s="473">
        <v>510308.7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130894.8</v>
      </c>
      <c r="D67" s="473">
        <v>128461.4</v>
      </c>
      <c r="E67" s="473">
        <v>515496.6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140018.6</v>
      </c>
      <c r="D68" s="480">
        <v>132650.20000000001</v>
      </c>
      <c r="E68" s="480">
        <v>516454.40000000002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131559.9</v>
      </c>
      <c r="D69" s="473">
        <v>129409.4</v>
      </c>
      <c r="E69" s="473">
        <v>517223.3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131961.60000000001</v>
      </c>
      <c r="D70" s="473">
        <v>126299</v>
      </c>
      <c r="E70" s="473">
        <v>517991.5</v>
      </c>
      <c r="F70" s="555">
        <v>5115810.5676235063</v>
      </c>
      <c r="G70" s="555">
        <v>5017750.2582113603</v>
      </c>
      <c r="H70" s="557">
        <v>5109655.0619521094</v>
      </c>
    </row>
    <row r="71" spans="1:8">
      <c r="A71" s="431"/>
      <c r="B71" s="430" t="s">
        <v>626</v>
      </c>
      <c r="C71" s="473">
        <v>130220.4</v>
      </c>
      <c r="D71" s="473">
        <v>128657.4</v>
      </c>
      <c r="E71" s="473">
        <v>516967.9</v>
      </c>
      <c r="F71" s="555">
        <v>5091662.478610835</v>
      </c>
      <c r="G71" s="555">
        <v>5078591.4679203881</v>
      </c>
      <c r="H71" s="557">
        <v>5119838.5800047256</v>
      </c>
    </row>
    <row r="72" spans="1:8">
      <c r="A72" s="430"/>
      <c r="B72" s="430" t="s">
        <v>627</v>
      </c>
      <c r="C72" s="473">
        <v>141428.29999999999</v>
      </c>
      <c r="D72" s="473">
        <v>134613.9</v>
      </c>
      <c r="E72" s="473">
        <v>524035.3</v>
      </c>
      <c r="F72" s="555">
        <v>5359480.5888341535</v>
      </c>
      <c r="G72" s="555">
        <v>5240352.1043079328</v>
      </c>
      <c r="H72" s="557">
        <v>5148249.250441038</v>
      </c>
    </row>
    <row r="73" spans="1:8">
      <c r="A73" s="444" t="s">
        <v>613</v>
      </c>
      <c r="B73" s="442" t="s">
        <v>624</v>
      </c>
      <c r="C73" s="479">
        <v>133647.6</v>
      </c>
      <c r="D73" s="479">
        <v>132214.29999999999</v>
      </c>
      <c r="E73" s="479">
        <v>527421</v>
      </c>
      <c r="F73" s="558">
        <v>5192544.3649315014</v>
      </c>
      <c r="G73" s="558">
        <v>5174892.1695603179</v>
      </c>
      <c r="H73" s="558">
        <v>5143910.0364446687</v>
      </c>
    </row>
    <row r="74" spans="1:8">
      <c r="A74" s="478" t="s">
        <v>634</v>
      </c>
      <c r="B74" s="430" t="s">
        <v>625</v>
      </c>
      <c r="C74" s="473">
        <v>133684.20000000001</v>
      </c>
      <c r="D74" s="473">
        <v>128525.1</v>
      </c>
      <c r="E74" s="473">
        <v>527599.5</v>
      </c>
      <c r="F74" s="555">
        <v>5305481.1957489457</v>
      </c>
      <c r="G74" s="555">
        <v>5198276.8133951388</v>
      </c>
      <c r="H74" s="555">
        <v>5298815.3462851355</v>
      </c>
    </row>
    <row r="75" spans="1:8">
      <c r="A75" s="431"/>
      <c r="B75" s="430" t="s">
        <v>626</v>
      </c>
      <c r="C75" s="473">
        <v>131292.70000000001</v>
      </c>
      <c r="D75" s="473">
        <v>130503.9</v>
      </c>
      <c r="E75" s="473">
        <v>524747.6</v>
      </c>
      <c r="F75" s="555">
        <v>5270029.211254999</v>
      </c>
      <c r="G75" s="555">
        <v>5264106.2214520704</v>
      </c>
      <c r="H75" s="555">
        <v>5296472.1055740751</v>
      </c>
    </row>
    <row r="76" spans="1:8">
      <c r="A76" s="443"/>
      <c r="B76" s="441" t="s">
        <v>627</v>
      </c>
      <c r="C76" s="480">
        <v>140657.20000000001</v>
      </c>
      <c r="D76" s="480">
        <v>135437.9</v>
      </c>
      <c r="E76" s="480">
        <v>527117.19999999995</v>
      </c>
      <c r="F76" s="556">
        <v>5474883.232299014</v>
      </c>
      <c r="G76" s="556">
        <v>5397620.091027285</v>
      </c>
      <c r="H76" s="556">
        <v>5305347.9951708782</v>
      </c>
    </row>
    <row r="77" spans="1:8">
      <c r="A77" s="431" t="s">
        <v>614</v>
      </c>
      <c r="B77" s="430" t="s">
        <v>624</v>
      </c>
      <c r="C77" s="473">
        <v>132851.29999999999</v>
      </c>
      <c r="D77" s="473">
        <v>132804.70000000001</v>
      </c>
      <c r="E77" s="473">
        <v>529036.1</v>
      </c>
      <c r="F77" s="555">
        <v>5284669.3606970413</v>
      </c>
      <c r="G77" s="555">
        <v>5342937.8741255077</v>
      </c>
      <c r="H77" s="557">
        <v>5290993.8892548801</v>
      </c>
    </row>
    <row r="78" spans="1:8">
      <c r="A78" s="478" t="s">
        <v>635</v>
      </c>
      <c r="B78" s="430" t="s">
        <v>625</v>
      </c>
      <c r="C78" s="473">
        <v>131389.29999999999</v>
      </c>
      <c r="D78" s="473">
        <v>128007.9</v>
      </c>
      <c r="E78" s="473">
        <v>525832.19999999995</v>
      </c>
      <c r="F78" s="555">
        <v>5331185.6274597896</v>
      </c>
      <c r="G78" s="555">
        <v>5275960.1922394671</v>
      </c>
      <c r="H78" s="557">
        <v>5376159.4055178836</v>
      </c>
    </row>
    <row r="79" spans="1:8">
      <c r="A79" s="431"/>
      <c r="B79" s="430" t="s">
        <v>626</v>
      </c>
      <c r="C79" s="473">
        <v>128175.4</v>
      </c>
      <c r="D79" s="473">
        <v>129206.6</v>
      </c>
      <c r="E79" s="473">
        <v>519313.4</v>
      </c>
      <c r="F79" s="555">
        <v>5246482.1737094587</v>
      </c>
      <c r="G79" s="555">
        <v>5302581.7258866699</v>
      </c>
      <c r="H79" s="557">
        <v>5278349.046859459</v>
      </c>
    </row>
    <row r="80" spans="1:8">
      <c r="A80" s="431"/>
      <c r="B80" s="430" t="s">
        <v>627</v>
      </c>
      <c r="C80" s="473">
        <v>135407.79999999999</v>
      </c>
      <c r="D80" s="473">
        <v>130213.9</v>
      </c>
      <c r="E80" s="473">
        <v>506548</v>
      </c>
      <c r="F80" s="555">
        <v>5365768.8270124448</v>
      </c>
      <c r="G80" s="555">
        <v>5285856.7363878395</v>
      </c>
      <c r="H80" s="557">
        <v>5227760.6484495495</v>
      </c>
    </row>
    <row r="81" spans="1:8">
      <c r="A81" s="444" t="s">
        <v>615</v>
      </c>
      <c r="B81" s="442" t="s">
        <v>624</v>
      </c>
      <c r="C81" s="479">
        <v>121202.3</v>
      </c>
      <c r="D81" s="479">
        <v>120833.60000000001</v>
      </c>
      <c r="E81" s="479">
        <v>482059.9</v>
      </c>
      <c r="F81" s="558">
        <v>5030738.3718183069</v>
      </c>
      <c r="G81" s="558">
        <v>5016477.3454860244</v>
      </c>
      <c r="H81" s="558">
        <v>4997043.8758760896</v>
      </c>
    </row>
    <row r="82" spans="1:8">
      <c r="A82" s="478" t="s">
        <v>636</v>
      </c>
      <c r="B82" s="430" t="s">
        <v>625</v>
      </c>
      <c r="C82" s="473">
        <v>122762.1</v>
      </c>
      <c r="D82" s="473">
        <v>119604.1</v>
      </c>
      <c r="E82" s="473">
        <v>491590.2</v>
      </c>
      <c r="F82" s="555">
        <v>4822884.1748174466</v>
      </c>
      <c r="G82" s="555">
        <v>4755030.8542215219</v>
      </c>
      <c r="H82" s="555">
        <v>4840680.3505187612</v>
      </c>
    </row>
    <row r="83" spans="1:8">
      <c r="A83" s="431"/>
      <c r="B83" s="430" t="s">
        <v>626</v>
      </c>
      <c r="C83" s="473">
        <v>120878.5</v>
      </c>
      <c r="D83" s="473">
        <v>122185</v>
      </c>
      <c r="E83" s="473">
        <v>491377.4</v>
      </c>
      <c r="F83" s="555">
        <v>4790238.7373076929</v>
      </c>
      <c r="G83" s="555">
        <v>4833604.1992356209</v>
      </c>
      <c r="H83" s="555">
        <v>4867973.0082096793</v>
      </c>
    </row>
    <row r="84" spans="1:8">
      <c r="A84" s="443"/>
      <c r="B84" s="441" t="s">
        <v>627</v>
      </c>
      <c r="C84" s="480">
        <v>130095.5</v>
      </c>
      <c r="D84" s="480">
        <v>127992.4</v>
      </c>
      <c r="E84" s="480">
        <v>497476.7</v>
      </c>
      <c r="F84" s="556">
        <v>5008527.4918183405</v>
      </c>
      <c r="G84" s="556">
        <v>4984070.6919887494</v>
      </c>
      <c r="H84" s="556">
        <v>4913855.867904719</v>
      </c>
    </row>
    <row r="85" spans="1:8">
      <c r="A85" s="431" t="s">
        <v>616</v>
      </c>
      <c r="B85" s="430" t="s">
        <v>624</v>
      </c>
      <c r="C85" s="473">
        <v>123628.1</v>
      </c>
      <c r="D85" s="473">
        <v>126094.1</v>
      </c>
      <c r="E85" s="473">
        <v>502601.5</v>
      </c>
      <c r="F85" s="555">
        <v>4879619.5960565219</v>
      </c>
      <c r="G85" s="555">
        <v>4949043.2545541078</v>
      </c>
      <c r="H85" s="557">
        <v>4937974.4837293625</v>
      </c>
    </row>
    <row r="86" spans="1:8">
      <c r="A86" s="478" t="s">
        <v>637</v>
      </c>
      <c r="B86" s="430" t="s">
        <v>625</v>
      </c>
      <c r="C86" s="473">
        <v>124557</v>
      </c>
      <c r="D86" s="473">
        <v>123771.7</v>
      </c>
      <c r="E86" s="473">
        <v>508753.7</v>
      </c>
      <c r="F86" s="555">
        <v>5106459.5239953129</v>
      </c>
      <c r="G86" s="555">
        <v>5140212.6818387099</v>
      </c>
      <c r="H86" s="557">
        <v>5226797.6680146484</v>
      </c>
    </row>
    <row r="87" spans="1:8">
      <c r="A87" s="431"/>
      <c r="B87" s="430" t="s">
        <v>626</v>
      </c>
      <c r="C87" s="473">
        <v>125404.1</v>
      </c>
      <c r="D87" s="473">
        <v>129016.1</v>
      </c>
      <c r="E87" s="473">
        <v>517908.5</v>
      </c>
      <c r="F87" s="555">
        <v>5129423.8241495239</v>
      </c>
      <c r="G87" s="555">
        <v>5262894.4402634017</v>
      </c>
      <c r="H87" s="557">
        <v>5270086.9666486038</v>
      </c>
    </row>
    <row r="88" spans="1:8">
      <c r="A88" s="431"/>
      <c r="B88" s="430" t="s">
        <v>627</v>
      </c>
      <c r="C88" s="473">
        <v>131941.4</v>
      </c>
      <c r="D88" s="473">
        <v>131838.1</v>
      </c>
      <c r="E88" s="473">
        <v>513753.9</v>
      </c>
      <c r="F88" s="555">
        <v>5272938.8405089993</v>
      </c>
      <c r="G88" s="555">
        <v>5325734.1648733793</v>
      </c>
      <c r="H88" s="557">
        <v>5246131.9552445998</v>
      </c>
    </row>
    <row r="89" spans="1:8">
      <c r="A89" s="444" t="s">
        <v>617</v>
      </c>
      <c r="B89" s="442" t="s">
        <v>624</v>
      </c>
      <c r="C89" s="479">
        <v>122971.3</v>
      </c>
      <c r="D89" s="479">
        <v>127438.7</v>
      </c>
      <c r="E89" s="479">
        <v>508218.7</v>
      </c>
      <c r="F89" s="558">
        <v>5047561.8113461602</v>
      </c>
      <c r="G89" s="558">
        <v>5204792.7130245129</v>
      </c>
      <c r="H89" s="558">
        <v>5201159.7245498886</v>
      </c>
    </row>
    <row r="90" spans="1:8">
      <c r="A90" s="478" t="s">
        <v>638</v>
      </c>
      <c r="B90" s="430" t="s">
        <v>625</v>
      </c>
      <c r="C90" s="473">
        <v>121146.6</v>
      </c>
      <c r="D90" s="473">
        <v>122702</v>
      </c>
      <c r="E90" s="473">
        <v>503920</v>
      </c>
      <c r="F90" s="555">
        <v>4913131.9731985107</v>
      </c>
      <c r="G90" s="555">
        <v>5029311.3031439018</v>
      </c>
      <c r="H90" s="555">
        <v>5093583.2359598167</v>
      </c>
    </row>
    <row r="91" spans="1:8">
      <c r="A91" s="431"/>
      <c r="B91" s="430" t="s">
        <v>626</v>
      </c>
      <c r="C91" s="473">
        <v>122980.6</v>
      </c>
      <c r="D91" s="473">
        <v>128611.8</v>
      </c>
      <c r="E91" s="473">
        <v>516094.1</v>
      </c>
      <c r="F91" s="555">
        <v>4982369.4841676783</v>
      </c>
      <c r="G91" s="555">
        <v>5189473.1394774634</v>
      </c>
      <c r="H91" s="555">
        <v>5172586.8061422808</v>
      </c>
    </row>
    <row r="92" spans="1:8">
      <c r="A92" s="443"/>
      <c r="B92" s="441" t="s">
        <v>627</v>
      </c>
      <c r="C92" s="480">
        <v>130350.5</v>
      </c>
      <c r="D92" s="480">
        <v>132089.1</v>
      </c>
      <c r="E92" s="480">
        <v>515505.9</v>
      </c>
      <c r="F92" s="556">
        <v>5112342.2980017234</v>
      </c>
      <c r="G92" s="556">
        <v>5237803.758240127</v>
      </c>
      <c r="H92" s="556">
        <v>5189301.1743043326</v>
      </c>
    </row>
    <row r="93" spans="1:8">
      <c r="A93" s="444" t="s">
        <v>618</v>
      </c>
      <c r="B93" s="442" t="s">
        <v>624</v>
      </c>
      <c r="C93" s="479">
        <v>125568.6</v>
      </c>
      <c r="D93" s="479">
        <v>131283.79999999999</v>
      </c>
      <c r="E93" s="479">
        <v>522640.5</v>
      </c>
      <c r="F93" s="558">
        <v>5020177.2446320886</v>
      </c>
      <c r="G93" s="558">
        <v>5216151.7991385106</v>
      </c>
      <c r="H93" s="557">
        <v>5171555.7758230045</v>
      </c>
    </row>
    <row r="94" spans="1:8">
      <c r="A94" s="478" t="s">
        <v>639</v>
      </c>
      <c r="B94" s="430" t="s">
        <v>625</v>
      </c>
      <c r="C94" s="473">
        <v>123447.7</v>
      </c>
      <c r="D94" s="473">
        <v>126139.5</v>
      </c>
      <c r="E94" s="473">
        <v>517808.6</v>
      </c>
      <c r="F94" s="555">
        <v>4959617.1340346709</v>
      </c>
      <c r="G94" s="555">
        <v>5098418.7359485757</v>
      </c>
      <c r="H94" s="557">
        <v>5165255.2218253277</v>
      </c>
    </row>
    <row r="95" spans="1:8">
      <c r="A95" s="431"/>
      <c r="B95" s="430" t="s">
        <v>626</v>
      </c>
      <c r="C95" s="473">
        <v>122013.9</v>
      </c>
      <c r="D95" s="473">
        <v>128442.3</v>
      </c>
      <c r="E95" s="473">
        <v>515799.5</v>
      </c>
      <c r="F95" s="555">
        <v>4913369.5780468546</v>
      </c>
      <c r="G95" s="555">
        <v>5128768.0367211755</v>
      </c>
      <c r="H95" s="557">
        <v>5135750.9673706265</v>
      </c>
    </row>
    <row r="96" spans="1:8">
      <c r="A96" s="443"/>
      <c r="B96" s="441" t="s">
        <v>627</v>
      </c>
      <c r="C96" s="480">
        <v>129444.4</v>
      </c>
      <c r="D96" s="480">
        <v>131998.79999999999</v>
      </c>
      <c r="E96" s="480">
        <v>515605</v>
      </c>
      <c r="F96" s="556">
        <v>5066246.5912038013</v>
      </c>
      <c r="G96" s="556">
        <v>5210987.0568721024</v>
      </c>
      <c r="H96" s="557">
        <v>5154924.8122023875</v>
      </c>
    </row>
    <row r="97" spans="1:8">
      <c r="A97" s="431" t="s">
        <v>619</v>
      </c>
      <c r="B97" s="430" t="s">
        <v>624</v>
      </c>
      <c r="C97" s="473">
        <v>124514.6</v>
      </c>
      <c r="D97" s="473">
        <v>131338.79999999999</v>
      </c>
      <c r="E97" s="473">
        <v>522517</v>
      </c>
      <c r="F97" s="555">
        <v>4979506.6967146741</v>
      </c>
      <c r="G97" s="555">
        <v>5193202.1704581482</v>
      </c>
      <c r="H97" s="558">
        <v>5198519.7875242457</v>
      </c>
    </row>
    <row r="98" spans="1:8">
      <c r="A98" s="478" t="s">
        <v>640</v>
      </c>
      <c r="B98" s="430" t="s">
        <v>625</v>
      </c>
      <c r="C98" s="473">
        <v>125245.8</v>
      </c>
      <c r="D98" s="473">
        <v>128463.5</v>
      </c>
      <c r="E98" s="473">
        <v>527300.9</v>
      </c>
      <c r="F98" s="555">
        <v>5101875.3468289012</v>
      </c>
      <c r="G98" s="555">
        <v>5258761.3418750055</v>
      </c>
      <c r="H98" s="555">
        <v>5329584.6981598558</v>
      </c>
    </row>
    <row r="99" spans="1:8">
      <c r="A99" s="431"/>
      <c r="B99" s="430" t="s">
        <v>626</v>
      </c>
      <c r="C99" s="473">
        <v>125609.2</v>
      </c>
      <c r="D99" s="473">
        <v>132360.29999999999</v>
      </c>
      <c r="E99" s="473">
        <v>532373.30000000005</v>
      </c>
      <c r="F99" s="555">
        <v>5094125.3472013073</v>
      </c>
      <c r="G99" s="555">
        <v>5325905.6819972899</v>
      </c>
      <c r="H99" s="555">
        <v>5332486.6358794691</v>
      </c>
    </row>
    <row r="100" spans="1:8">
      <c r="A100" s="431"/>
      <c r="B100" s="430" t="s">
        <v>627</v>
      </c>
      <c r="C100" s="473">
        <v>133331</v>
      </c>
      <c r="D100" s="473">
        <v>136085.5</v>
      </c>
      <c r="E100" s="473">
        <v>531868</v>
      </c>
      <c r="F100" s="555">
        <v>5240269.3177334592</v>
      </c>
      <c r="G100" s="555">
        <v>5388978.7679660358</v>
      </c>
      <c r="H100" s="556">
        <v>5286659.9294377482</v>
      </c>
    </row>
    <row r="101" spans="1:8">
      <c r="A101" s="444" t="s">
        <v>620</v>
      </c>
      <c r="B101" s="442" t="s">
        <v>624</v>
      </c>
      <c r="C101" s="479">
        <v>128491.5</v>
      </c>
      <c r="D101" s="479">
        <v>135163</v>
      </c>
      <c r="E101" s="479">
        <v>535912.4</v>
      </c>
      <c r="F101" s="558">
        <v>5139130.9882363304</v>
      </c>
      <c r="G101" s="558">
        <v>5368376.208161667</v>
      </c>
      <c r="H101" s="557">
        <v>5402758.9568662364</v>
      </c>
    </row>
    <row r="102" spans="1:8">
      <c r="A102" s="478" t="s">
        <v>641</v>
      </c>
      <c r="B102" s="430" t="s">
        <v>625</v>
      </c>
      <c r="C102" s="473">
        <v>127789.1</v>
      </c>
      <c r="D102" s="473">
        <v>128341.9</v>
      </c>
      <c r="E102" s="473">
        <v>526379.80000000005</v>
      </c>
      <c r="F102" s="555">
        <v>5091593.0843169801</v>
      </c>
      <c r="G102" s="555">
        <v>5170125.8256609002</v>
      </c>
      <c r="H102" s="557">
        <v>5238012.8640550151</v>
      </c>
    </row>
    <row r="103" spans="1:8">
      <c r="A103" s="431"/>
      <c r="B103" s="430" t="s">
        <v>626</v>
      </c>
      <c r="C103" s="473">
        <v>126779.7</v>
      </c>
      <c r="D103" s="473">
        <v>130927</v>
      </c>
      <c r="E103" s="473">
        <v>526881.30000000005</v>
      </c>
      <c r="F103" s="555">
        <v>5069537.9374795174</v>
      </c>
      <c r="G103" s="555">
        <v>5216953.2426956221</v>
      </c>
      <c r="H103" s="557">
        <v>5194935.6571599329</v>
      </c>
    </row>
    <row r="104" spans="1:8">
      <c r="A104" s="443"/>
      <c r="B104" s="441" t="s">
        <v>627</v>
      </c>
      <c r="C104" s="480">
        <v>135750.79999999999</v>
      </c>
      <c r="D104" s="480">
        <v>135380.79999999999</v>
      </c>
      <c r="E104" s="480">
        <v>529393.69999999995</v>
      </c>
      <c r="F104" s="556">
        <v>5301026.5139293978</v>
      </c>
      <c r="G104" s="556">
        <v>5343126.7071127389</v>
      </c>
      <c r="H104" s="557">
        <v>5306804.573418241</v>
      </c>
    </row>
    <row r="105" spans="1:8">
      <c r="A105" s="431" t="s">
        <v>622</v>
      </c>
      <c r="B105" s="430" t="s">
        <v>624</v>
      </c>
      <c r="C105" s="473">
        <v>133103.29999999999</v>
      </c>
      <c r="D105" s="473">
        <v>135545.5</v>
      </c>
      <c r="E105" s="473">
        <v>537342.6</v>
      </c>
      <c r="F105" s="555">
        <v>5276954.4642741047</v>
      </c>
      <c r="G105" s="555">
        <v>5358861.2245307341</v>
      </c>
      <c r="H105" s="558">
        <v>5328454.6778556816</v>
      </c>
    </row>
    <row r="106" spans="1:8">
      <c r="A106" s="478" t="s">
        <v>642</v>
      </c>
      <c r="B106" s="430" t="s">
        <v>625</v>
      </c>
      <c r="C106" s="473">
        <v>132899.79999999999</v>
      </c>
      <c r="D106" s="473">
        <v>131367</v>
      </c>
      <c r="E106" s="473">
        <v>538229.80000000005</v>
      </c>
      <c r="F106" s="555">
        <v>5364524.7748933537</v>
      </c>
      <c r="G106" s="555">
        <v>5348306.3924919255</v>
      </c>
      <c r="H106" s="555">
        <v>5424740.4278335981</v>
      </c>
    </row>
    <row r="107" spans="1:8">
      <c r="A107" s="431"/>
      <c r="B107" s="430" t="s">
        <v>626</v>
      </c>
      <c r="C107" s="473">
        <v>131976.1</v>
      </c>
      <c r="D107" s="473">
        <v>133748.4</v>
      </c>
      <c r="E107" s="473">
        <v>538847</v>
      </c>
      <c r="F107" s="555">
        <v>5345388.5197330583</v>
      </c>
      <c r="G107" s="555">
        <v>5397372.2921379367</v>
      </c>
      <c r="H107" s="555">
        <v>5437623.2507041683</v>
      </c>
    </row>
    <row r="108" spans="1:8">
      <c r="A108" s="431"/>
      <c r="B108" s="430" t="s">
        <v>627</v>
      </c>
      <c r="C108" s="473">
        <v>140053.20000000001</v>
      </c>
      <c r="D108" s="473">
        <v>137420.29999999999</v>
      </c>
      <c r="E108" s="473">
        <v>537920.6</v>
      </c>
      <c r="F108" s="555">
        <v>5532542.9086281033</v>
      </c>
      <c r="G108" s="555">
        <v>5487408.5968966261</v>
      </c>
      <c r="H108" s="556">
        <v>5425828.2185944365</v>
      </c>
    </row>
    <row r="109" spans="1:8">
      <c r="A109" s="444" t="s">
        <v>621</v>
      </c>
      <c r="B109" s="442" t="s">
        <v>624</v>
      </c>
      <c r="C109" s="479">
        <v>135811.79999999999</v>
      </c>
      <c r="D109" s="479">
        <v>136877.79999999999</v>
      </c>
      <c r="E109" s="479">
        <v>541882.69999999995</v>
      </c>
      <c r="F109" s="558">
        <v>5488648.7967454866</v>
      </c>
      <c r="G109" s="558">
        <v>5514996.718473509</v>
      </c>
      <c r="H109" s="557">
        <v>5463189.6529259821</v>
      </c>
    </row>
    <row r="110" spans="1:8">
      <c r="A110" s="478" t="s">
        <v>643</v>
      </c>
      <c r="B110" s="430" t="s">
        <v>625</v>
      </c>
      <c r="C110" s="473">
        <v>134271</v>
      </c>
      <c r="D110" s="473">
        <v>131994.9</v>
      </c>
      <c r="E110" s="473">
        <v>541007.9</v>
      </c>
      <c r="F110" s="555">
        <v>5427833.2297380269</v>
      </c>
      <c r="G110" s="555">
        <v>5378470.3470591698</v>
      </c>
      <c r="H110" s="557">
        <v>5448268.1153600821</v>
      </c>
    </row>
    <row r="111" spans="1:8">
      <c r="A111" s="431"/>
      <c r="B111" s="430" t="s">
        <v>626</v>
      </c>
      <c r="C111" s="473">
        <v>132639.5</v>
      </c>
      <c r="D111" s="473">
        <v>134430.29999999999</v>
      </c>
      <c r="E111" s="473">
        <v>542210</v>
      </c>
      <c r="F111" s="555">
        <v>5397018.9762709793</v>
      </c>
      <c r="G111" s="555">
        <v>5442004.085798827</v>
      </c>
      <c r="H111" s="557">
        <v>5455083.1252136081</v>
      </c>
    </row>
    <row r="112" spans="1:8">
      <c r="A112" s="443"/>
      <c r="B112" s="441" t="s">
        <v>627</v>
      </c>
      <c r="C112" s="480">
        <v>141642.29999999999</v>
      </c>
      <c r="D112" s="480">
        <v>138834.5</v>
      </c>
      <c r="E112" s="480">
        <v>542939</v>
      </c>
      <c r="F112" s="556">
        <v>5607865.1574993329</v>
      </c>
      <c r="G112" s="556">
        <v>5545131.9077636879</v>
      </c>
      <c r="H112" s="557">
        <v>5479947.6182712046</v>
      </c>
    </row>
    <row r="113" spans="1:8">
      <c r="A113" s="444" t="s">
        <v>623</v>
      </c>
      <c r="B113" s="442" t="s">
        <v>624</v>
      </c>
      <c r="C113" s="479">
        <v>136277.1</v>
      </c>
      <c r="D113" s="479">
        <v>138219.4</v>
      </c>
      <c r="E113" s="479">
        <v>547112.6</v>
      </c>
      <c r="F113" s="558">
        <v>5493536.6364916582</v>
      </c>
      <c r="G113" s="558">
        <v>5530188.659378319</v>
      </c>
      <c r="H113" s="558">
        <v>5513000.6668984806</v>
      </c>
    </row>
    <row r="114" spans="1:8">
      <c r="A114" s="478" t="s">
        <v>644</v>
      </c>
      <c r="B114" s="430" t="s">
        <v>625</v>
      </c>
      <c r="C114" s="473">
        <v>136012.70000000001</v>
      </c>
      <c r="D114" s="473">
        <v>133903.70000000001</v>
      </c>
      <c r="E114" s="473">
        <v>549270.4</v>
      </c>
      <c r="F114" s="555">
        <v>5473856.0499818372</v>
      </c>
      <c r="G114" s="555">
        <v>5449436.2889528414</v>
      </c>
      <c r="H114" s="555">
        <v>5514567.374222382</v>
      </c>
    </row>
    <row r="115" spans="1:8">
      <c r="A115" s="431"/>
      <c r="B115" s="430" t="s">
        <v>626</v>
      </c>
      <c r="C115" s="473">
        <v>135786.9</v>
      </c>
      <c r="D115" s="473">
        <v>137179.6</v>
      </c>
      <c r="E115" s="473">
        <v>554071.19999999995</v>
      </c>
      <c r="F115" s="555">
        <v>5494735.3903949922</v>
      </c>
      <c r="G115" s="555">
        <v>5534340.9807248563</v>
      </c>
      <c r="H115" s="555">
        <v>5571597.5553193567</v>
      </c>
    </row>
    <row r="116" spans="1:8">
      <c r="A116" s="443"/>
      <c r="B116" s="441" t="s">
        <v>627</v>
      </c>
      <c r="C116" s="480">
        <v>144996.29999999999</v>
      </c>
      <c r="D116" s="480">
        <v>141917.29999999999</v>
      </c>
      <c r="E116" s="480">
        <v>554413.1</v>
      </c>
      <c r="F116" s="556">
        <v>5697830.0232133092</v>
      </c>
      <c r="G116" s="556">
        <v>5645063.6728772251</v>
      </c>
      <c r="H116" s="556">
        <v>5577350.5730356146</v>
      </c>
    </row>
    <row r="117" spans="1:8">
      <c r="A117" s="444" t="s">
        <v>724</v>
      </c>
      <c r="B117" s="442" t="s">
        <v>624</v>
      </c>
      <c r="C117" s="18">
        <v>138916.5</v>
      </c>
      <c r="D117" s="18">
        <v>140173</v>
      </c>
      <c r="E117" s="18">
        <v>554808.30000000005</v>
      </c>
      <c r="F117" s="558">
        <v>5562182.5364098614</v>
      </c>
      <c r="G117" s="558">
        <v>5599684.0574450754</v>
      </c>
      <c r="H117" s="558">
        <v>5584139.7297098283</v>
      </c>
    </row>
    <row r="118" spans="1:8">
      <c r="A118" s="478" t="s">
        <v>725</v>
      </c>
      <c r="B118" s="430" t="s">
        <v>625</v>
      </c>
      <c r="C118" s="19">
        <v>137967.6</v>
      </c>
      <c r="D118" s="19">
        <v>135690.4</v>
      </c>
      <c r="E118" s="19">
        <v>556942.9</v>
      </c>
      <c r="F118" s="555">
        <v>5537007.0528256986</v>
      </c>
      <c r="G118" s="555">
        <v>5499318.8425050117</v>
      </c>
      <c r="H118" s="555">
        <v>5569769.8822203092</v>
      </c>
    </row>
    <row r="119" spans="1:8">
      <c r="A119" s="431"/>
      <c r="B119" s="430" t="s">
        <v>626</v>
      </c>
      <c r="C119" s="19">
        <v>135294.79999999999</v>
      </c>
      <c r="D119" s="19">
        <v>137133</v>
      </c>
      <c r="E119" s="19">
        <v>554162</v>
      </c>
      <c r="F119" s="555">
        <v>5460678.5811200589</v>
      </c>
      <c r="G119" s="555">
        <v>5509319.62344037</v>
      </c>
      <c r="H119" s="555">
        <v>5546088.1380916126</v>
      </c>
    </row>
    <row r="120" spans="1:8">
      <c r="A120" s="443"/>
      <c r="B120" s="441" t="s">
        <v>627</v>
      </c>
      <c r="C120" s="20">
        <v>144451.20000000001</v>
      </c>
      <c r="D120" s="20">
        <v>141770.20000000001</v>
      </c>
      <c r="E120" s="20">
        <v>552859.6</v>
      </c>
      <c r="F120" s="556">
        <v>5657938.3621923132</v>
      </c>
      <c r="G120" s="556">
        <v>5614510.0070795408</v>
      </c>
      <c r="H120" s="556">
        <v>5528781.1024756972</v>
      </c>
    </row>
    <row r="121" spans="1:8">
      <c r="A121" s="444" t="s">
        <v>772</v>
      </c>
      <c r="B121" s="442" t="s">
        <v>624</v>
      </c>
      <c r="C121" s="18">
        <v>138856.9</v>
      </c>
      <c r="D121" s="18">
        <v>139938.5</v>
      </c>
      <c r="E121" s="18">
        <v>554167.4</v>
      </c>
      <c r="F121" s="558">
        <v>5553800.0038619302</v>
      </c>
      <c r="G121" s="558">
        <v>5584682.5269750766</v>
      </c>
      <c r="H121" s="558">
        <v>5587851.0343316998</v>
      </c>
    </row>
    <row r="122" spans="1:8">
      <c r="A122" s="478" t="s">
        <v>773</v>
      </c>
      <c r="B122" s="430" t="s">
        <v>625</v>
      </c>
      <c r="C122" s="19">
        <v>138494.20000000001</v>
      </c>
      <c r="D122" s="19">
        <v>135667.79999999999</v>
      </c>
      <c r="E122" s="19">
        <v>556623.4</v>
      </c>
      <c r="F122" s="555">
        <v>5580595.6338561112</v>
      </c>
      <c r="G122" s="555">
        <v>5530786.5007497538</v>
      </c>
      <c r="H122" s="555">
        <v>5605633.0381546207</v>
      </c>
    </row>
    <row r="123" spans="1:8">
      <c r="A123" s="431"/>
      <c r="B123" s="430" t="s">
        <v>626</v>
      </c>
      <c r="C123" s="19">
        <v>136800.1</v>
      </c>
      <c r="D123" s="19">
        <v>137939.6</v>
      </c>
      <c r="E123" s="19">
        <v>557660.5</v>
      </c>
      <c r="F123" s="555">
        <v>5538059.3966760505</v>
      </c>
      <c r="G123" s="555">
        <v>5566741.6637650505</v>
      </c>
      <c r="H123" s="555">
        <v>5586983.8202147167</v>
      </c>
    </row>
    <row r="124" spans="1:8">
      <c r="A124" s="443"/>
      <c r="B124" s="441" t="s">
        <v>627</v>
      </c>
      <c r="C124" s="20">
        <v>143759.70000000001</v>
      </c>
      <c r="D124" s="20">
        <v>138989.5</v>
      </c>
      <c r="E124" s="20">
        <v>541502.9</v>
      </c>
      <c r="F124" s="556">
        <v>5718615.1789961345</v>
      </c>
      <c r="G124" s="556">
        <v>5637402.3169001061</v>
      </c>
      <c r="H124" s="556">
        <v>5509574.6320710275</v>
      </c>
    </row>
    <row r="125" spans="1:8">
      <c r="A125" s="444" t="s">
        <v>792</v>
      </c>
      <c r="B125" s="442" t="s">
        <v>624</v>
      </c>
      <c r="C125" s="18">
        <v>137746.79999999999</v>
      </c>
      <c r="D125" s="18">
        <v>137520.29999999999</v>
      </c>
      <c r="E125" s="18">
        <v>544438.4</v>
      </c>
      <c r="F125" s="558">
        <v>5582872.7904717056</v>
      </c>
      <c r="G125" s="558">
        <v>5582112.5185850849</v>
      </c>
      <c r="H125" s="558">
        <v>5529370.362882399</v>
      </c>
    </row>
    <row r="126" spans="1:8">
      <c r="A126" s="478" t="s">
        <v>804</v>
      </c>
      <c r="B126" s="430" t="s">
        <v>625</v>
      </c>
      <c r="C126" s="19">
        <v>126914.8</v>
      </c>
      <c r="D126" s="19">
        <v>122496.5</v>
      </c>
      <c r="E126" s="19">
        <v>503021</v>
      </c>
      <c r="F126" s="555">
        <v>5219482.0500514302</v>
      </c>
      <c r="G126" s="555">
        <v>5086377.3220897606</v>
      </c>
      <c r="H126" s="555">
        <v>5201115.5215068115</v>
      </c>
    </row>
    <row r="127" spans="1:8">
      <c r="A127" s="431"/>
      <c r="B127" s="430" t="s">
        <v>626</v>
      </c>
      <c r="C127" s="19">
        <v>131481</v>
      </c>
      <c r="D127" s="19">
        <v>131077.79999999999</v>
      </c>
      <c r="E127" s="19">
        <v>530191</v>
      </c>
      <c r="F127" s="555">
        <v>5418609.5230719782</v>
      </c>
      <c r="G127" s="555">
        <v>5372198.6791993771</v>
      </c>
      <c r="H127" s="555">
        <v>5490109.9886598401</v>
      </c>
    </row>
    <row r="128" spans="1:8">
      <c r="A128" s="443"/>
      <c r="B128" s="441" t="s">
        <v>627</v>
      </c>
      <c r="C128" s="480">
        <v>143503.5</v>
      </c>
      <c r="D128" s="480">
        <v>138406.79999999999</v>
      </c>
      <c r="E128" s="480">
        <v>539313.1</v>
      </c>
      <c r="F128" s="556">
        <v>5736802.0845137164</v>
      </c>
      <c r="G128" s="556">
        <v>5611438.9978507916</v>
      </c>
      <c r="H128" s="556">
        <v>5543376.2491254406</v>
      </c>
    </row>
    <row r="129" spans="1:8">
      <c r="A129" s="444" t="s">
        <v>819</v>
      </c>
      <c r="B129" s="442" t="s">
        <v>624</v>
      </c>
      <c r="C129" s="555">
        <v>136888.6</v>
      </c>
      <c r="D129" s="555">
        <v>136648.29999999999</v>
      </c>
      <c r="E129" s="555">
        <v>540907.30000000005</v>
      </c>
      <c r="F129" s="555">
        <v>5565235.3423628742</v>
      </c>
      <c r="G129" s="555">
        <v>5540164.0008600689</v>
      </c>
      <c r="H129" s="555">
        <v>5572939.1985199517</v>
      </c>
    </row>
    <row r="130" spans="1:8">
      <c r="A130" s="478" t="s">
        <v>822</v>
      </c>
      <c r="B130" s="430" t="s">
        <v>625</v>
      </c>
      <c r="C130" s="555">
        <v>136482.29999999999</v>
      </c>
      <c r="D130" s="555">
        <v>132354.9</v>
      </c>
      <c r="E130" s="555">
        <v>544421.6</v>
      </c>
      <c r="F130" s="555">
        <v>5618050.5972198993</v>
      </c>
      <c r="G130" s="555">
        <v>5501040.0195091572</v>
      </c>
      <c r="H130" s="555">
        <v>5598200.8903979138</v>
      </c>
    </row>
    <row r="131" spans="1:8">
      <c r="A131" s="431"/>
      <c r="B131" s="430" t="s">
        <v>626</v>
      </c>
      <c r="C131" s="555">
        <v>134327.6</v>
      </c>
      <c r="D131" s="555">
        <v>134149.29999999999</v>
      </c>
      <c r="E131" s="555">
        <v>542052.6</v>
      </c>
      <c r="F131" s="555">
        <v>5560310.813970088</v>
      </c>
      <c r="G131" s="555">
        <v>5529029.487500078</v>
      </c>
      <c r="H131" s="555">
        <v>5576837.8215332758</v>
      </c>
    </row>
    <row r="132" spans="1:8">
      <c r="A132" s="443"/>
      <c r="B132" s="441" t="s">
        <v>627</v>
      </c>
      <c r="C132" s="556">
        <v>145369.79999999999</v>
      </c>
      <c r="D132" s="556">
        <v>140627.29999999999</v>
      </c>
      <c r="E132" s="556">
        <v>548338</v>
      </c>
      <c r="F132" s="556">
        <v>5826037.0916942097</v>
      </c>
      <c r="G132" s="556">
        <v>5726837.9122209456</v>
      </c>
      <c r="H132" s="556">
        <v>5630547.602073295</v>
      </c>
    </row>
    <row r="133" spans="1:8">
      <c r="A133" s="444" t="s">
        <v>904</v>
      </c>
      <c r="B133" s="442" t="s">
        <v>624</v>
      </c>
      <c r="C133" s="555">
        <v>138392.29999999999</v>
      </c>
      <c r="D133" s="555">
        <v>137586.5</v>
      </c>
      <c r="E133" s="555">
        <v>544801.9</v>
      </c>
      <c r="F133" s="555">
        <v>5627977.4971158067</v>
      </c>
      <c r="G133" s="555">
        <v>5611716.5807698155</v>
      </c>
      <c r="H133" s="555">
        <v>5620512.6487160521</v>
      </c>
    </row>
    <row r="134" spans="1:8">
      <c r="A134" s="478" t="s">
        <v>905</v>
      </c>
      <c r="B134" s="430" t="s">
        <v>625</v>
      </c>
      <c r="C134" s="555">
        <v>138081.70000000001</v>
      </c>
      <c r="D134" s="555">
        <v>134265.5</v>
      </c>
      <c r="E134" s="555">
        <v>551209.69999999995</v>
      </c>
      <c r="F134" s="555">
        <v>5774184.6156041808</v>
      </c>
      <c r="G134" s="555">
        <v>5655369.9179584775</v>
      </c>
      <c r="H134" s="555">
        <v>5706231.7757533602</v>
      </c>
    </row>
    <row r="135" spans="1:8">
      <c r="A135" s="431"/>
      <c r="B135" s="430" t="s">
        <v>626</v>
      </c>
      <c r="C135" s="555">
        <v>135870.39999999999</v>
      </c>
      <c r="D135" s="555">
        <v>135948</v>
      </c>
      <c r="E135" s="555">
        <v>549013</v>
      </c>
      <c r="F135" s="555">
        <v>5697593.132725358</v>
      </c>
      <c r="G135" s="555">
        <v>5662428.345419623</v>
      </c>
      <c r="H135" s="555">
        <v>5653032.3527786136</v>
      </c>
    </row>
    <row r="136" spans="1:8">
      <c r="A136" s="443"/>
      <c r="B136" s="441" t="s">
        <v>627</v>
      </c>
      <c r="C136" s="556">
        <v>148119.9</v>
      </c>
      <c r="D136" s="556">
        <v>141063.5</v>
      </c>
      <c r="E136" s="556">
        <v>550601.69999999995</v>
      </c>
      <c r="F136" s="556">
        <v>6045542.8404120049</v>
      </c>
      <c r="G136" s="556">
        <v>5890287.5523935491</v>
      </c>
      <c r="H136" s="556">
        <v>5705135.9919043751</v>
      </c>
    </row>
    <row r="137" spans="1:8">
      <c r="A137" s="1699" t="s">
        <v>1229</v>
      </c>
      <c r="B137" s="442" t="s">
        <v>624</v>
      </c>
      <c r="C137" s="18">
        <v>145156.1</v>
      </c>
      <c r="D137" s="18">
        <v>140804.20000000001</v>
      </c>
      <c r="E137" s="18">
        <v>557120</v>
      </c>
      <c r="F137" s="18">
        <v>5945327.4112584563</v>
      </c>
      <c r="G137" s="18">
        <v>5850737.1842283495</v>
      </c>
      <c r="H137" s="18">
        <v>5761375.3278912483</v>
      </c>
    </row>
    <row r="138" spans="1:8">
      <c r="A138" s="1700" t="s">
        <v>1230</v>
      </c>
      <c r="B138" s="430" t="s">
        <v>625</v>
      </c>
      <c r="C138" s="1403">
        <v>146162.5</v>
      </c>
      <c r="D138" s="1403">
        <v>136556.70000000001</v>
      </c>
      <c r="E138" s="1403">
        <v>560616</v>
      </c>
      <c r="F138" s="1403">
        <v>6035204.695489591</v>
      </c>
      <c r="G138" s="1403">
        <v>5727037.6443673959</v>
      </c>
      <c r="H138" s="1403">
        <v>5756884.5219484698</v>
      </c>
    </row>
    <row r="139" spans="1:8">
      <c r="A139" s="1701"/>
      <c r="B139" s="430" t="s">
        <v>626</v>
      </c>
      <c r="C139" s="1403">
        <v>145033.70000000001</v>
      </c>
      <c r="D139" s="1403">
        <v>137501</v>
      </c>
      <c r="E139" s="1403">
        <v>555217</v>
      </c>
      <c r="F139" s="1403">
        <v>5976618.7861393867</v>
      </c>
      <c r="G139" s="1403">
        <v>5723760.4345833631</v>
      </c>
      <c r="H139" s="1403">
        <v>5766543.9942225507</v>
      </c>
    </row>
    <row r="140" spans="1:8">
      <c r="A140" s="1702"/>
      <c r="B140" s="441" t="s">
        <v>627</v>
      </c>
      <c r="C140" s="20">
        <v>155560.20000000001</v>
      </c>
      <c r="D140" s="20">
        <v>142156.70000000001</v>
      </c>
      <c r="E140" s="20">
        <v>555335.6</v>
      </c>
      <c r="F140" s="480">
        <v>6272155.8101653187</v>
      </c>
      <c r="G140" s="480">
        <v>5899039.8707208009</v>
      </c>
      <c r="H140" s="480">
        <v>5777276.1199793341</v>
      </c>
    </row>
    <row r="141" spans="1:8">
      <c r="A141" s="1699" t="s">
        <v>1434</v>
      </c>
      <c r="B141" s="442" t="s">
        <v>624</v>
      </c>
      <c r="C141" s="18">
        <v>148518.5</v>
      </c>
      <c r="D141" s="18">
        <v>139785.29999999999</v>
      </c>
      <c r="E141" s="18">
        <v>552459.5</v>
      </c>
      <c r="F141" s="479">
        <v>6047904.0337457536</v>
      </c>
      <c r="G141" s="479">
        <v>5788568.3363332218</v>
      </c>
      <c r="H141" s="479">
        <v>5841201.8135601012</v>
      </c>
    </row>
    <row r="142" spans="1:8">
      <c r="A142" s="1700" t="s">
        <v>1435</v>
      </c>
      <c r="B142" s="430" t="s">
        <v>625</v>
      </c>
      <c r="C142" s="473">
        <v>149595.4</v>
      </c>
      <c r="D142" s="473">
        <v>135550.9</v>
      </c>
      <c r="E142" s="473">
        <v>556891.4</v>
      </c>
      <c r="F142" s="473">
        <v>6150081.8783144224</v>
      </c>
      <c r="G142" s="473">
        <v>5669128.4029327547</v>
      </c>
      <c r="H142" s="473">
        <v>5805226.7215199796</v>
      </c>
    </row>
    <row r="143" spans="1:8">
      <c r="A143" s="1701"/>
      <c r="B143" s="430" t="s">
        <v>626</v>
      </c>
      <c r="C143" s="473">
        <v>149564.1</v>
      </c>
      <c r="D143" s="473">
        <v>138468</v>
      </c>
      <c r="E143" s="473">
        <v>558868.69999999995</v>
      </c>
      <c r="F143" s="473">
        <v>6149687.1539651398</v>
      </c>
      <c r="G143" s="473">
        <v>5737351.1417533942</v>
      </c>
      <c r="H143" s="473">
        <v>5814920.1939307991</v>
      </c>
    </row>
    <row r="144" spans="1:8">
      <c r="A144" s="1702"/>
      <c r="B144" s="441" t="s">
        <v>627</v>
      </c>
      <c r="C144" s="480">
        <v>161754.6</v>
      </c>
      <c r="D144" s="480">
        <v>143680.6</v>
      </c>
      <c r="E144" s="480">
        <v>561976.80000000005</v>
      </c>
      <c r="F144" s="556">
        <v>6519564.1876802817</v>
      </c>
      <c r="G144" s="556">
        <v>5933349.7670615669</v>
      </c>
      <c r="H144" s="556">
        <v>5822145.1684108227</v>
      </c>
    </row>
    <row r="145" spans="3:8">
      <c r="C145" s="1365">
        <v>45727</v>
      </c>
      <c r="D145" s="1365">
        <v>45727</v>
      </c>
      <c r="E145" s="1365">
        <v>45727</v>
      </c>
      <c r="F145" s="1825">
        <v>45744</v>
      </c>
      <c r="G145" s="1825">
        <v>45744</v>
      </c>
      <c r="H145" s="1825">
        <v>45744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24" sqref="I24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957</v>
      </c>
      <c r="F1" s="1667">
        <v>45744</v>
      </c>
    </row>
    <row r="2" spans="1:6" ht="15.75" customHeight="1">
      <c r="A2" s="2727" t="s">
        <v>1186</v>
      </c>
      <c r="B2" s="2730"/>
      <c r="C2" s="2727" t="s">
        <v>949</v>
      </c>
      <c r="D2" s="2728"/>
      <c r="E2" s="2729" t="s">
        <v>950</v>
      </c>
      <c r="F2" s="2730"/>
    </row>
    <row r="3" spans="1:6" ht="15.75" customHeight="1">
      <c r="A3" s="1431">
        <v>1</v>
      </c>
      <c r="B3" s="1426" t="s">
        <v>938</v>
      </c>
      <c r="C3" s="1195" t="s">
        <v>953</v>
      </c>
      <c r="D3" s="1087" t="s">
        <v>952</v>
      </c>
      <c r="E3" s="381" t="s">
        <v>402</v>
      </c>
      <c r="F3" s="1201" t="s">
        <v>1433</v>
      </c>
    </row>
    <row r="4" spans="1:6" ht="15.75" customHeight="1">
      <c r="A4" s="1196" t="s">
        <v>1191</v>
      </c>
      <c r="B4" s="1427" t="s">
        <v>415</v>
      </c>
      <c r="C4" s="1085" t="s">
        <v>953</v>
      </c>
      <c r="D4" s="1083" t="s">
        <v>952</v>
      </c>
      <c r="E4" s="381" t="s">
        <v>402</v>
      </c>
      <c r="F4" s="1201" t="s">
        <v>1433</v>
      </c>
    </row>
    <row r="5" spans="1:6" ht="15.75" customHeight="1">
      <c r="A5" s="1423" t="s">
        <v>939</v>
      </c>
      <c r="B5" s="1428" t="s">
        <v>940</v>
      </c>
      <c r="C5" s="1424" t="s">
        <v>953</v>
      </c>
      <c r="D5" s="1425" t="s">
        <v>952</v>
      </c>
      <c r="E5" s="1207" t="s">
        <v>383</v>
      </c>
      <c r="F5" s="1208" t="s">
        <v>1433</v>
      </c>
    </row>
    <row r="6" spans="1:6" ht="15.75" customHeight="1">
      <c r="A6" s="1196">
        <v>3</v>
      </c>
      <c r="B6" s="1427" t="s">
        <v>255</v>
      </c>
      <c r="C6" s="1085" t="s">
        <v>953</v>
      </c>
      <c r="D6" s="1083" t="s">
        <v>952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941</v>
      </c>
      <c r="C7" s="1085" t="s">
        <v>953</v>
      </c>
      <c r="D7" s="1197" t="s">
        <v>952</v>
      </c>
      <c r="E7" s="381" t="s">
        <v>402</v>
      </c>
      <c r="F7" s="1201" t="s">
        <v>1433</v>
      </c>
    </row>
    <row r="8" spans="1:6" ht="15.75" customHeight="1">
      <c r="A8" s="1431">
        <v>5</v>
      </c>
      <c r="B8" s="1426" t="s">
        <v>942</v>
      </c>
      <c r="C8" s="1195" t="s">
        <v>952</v>
      </c>
      <c r="D8" s="1085"/>
      <c r="E8" s="1204" t="s">
        <v>383</v>
      </c>
      <c r="F8" s="1200" t="s">
        <v>1433</v>
      </c>
    </row>
    <row r="9" spans="1:6" ht="15.75" customHeight="1">
      <c r="A9" s="1196">
        <v>6</v>
      </c>
      <c r="B9" s="1427" t="s">
        <v>943</v>
      </c>
      <c r="C9" s="1085" t="s">
        <v>952</v>
      </c>
      <c r="D9" s="1085"/>
      <c r="E9" s="1205" t="s">
        <v>383</v>
      </c>
      <c r="F9" s="1201" t="s">
        <v>1433</v>
      </c>
    </row>
    <row r="10" spans="1:6" ht="15.75" customHeight="1">
      <c r="A10" s="1196">
        <v>7</v>
      </c>
      <c r="B10" s="1427" t="s">
        <v>944</v>
      </c>
      <c r="C10" s="1085" t="s">
        <v>952</v>
      </c>
      <c r="D10" s="1085"/>
      <c r="E10" s="1205" t="s">
        <v>383</v>
      </c>
      <c r="F10" s="1201" t="s">
        <v>1433</v>
      </c>
    </row>
    <row r="11" spans="1:6" ht="15.75" customHeight="1">
      <c r="A11" s="1198">
        <v>8</v>
      </c>
      <c r="B11" s="1429" t="s">
        <v>945</v>
      </c>
      <c r="C11" s="1088" t="s">
        <v>952</v>
      </c>
      <c r="D11" s="1088"/>
      <c r="E11" s="1206" t="s">
        <v>383</v>
      </c>
      <c r="F11" s="1203" t="s">
        <v>1433</v>
      </c>
    </row>
    <row r="12" spans="1:6" ht="15.75" customHeight="1">
      <c r="A12" s="1196" t="s">
        <v>1194</v>
      </c>
      <c r="B12" s="1427" t="s">
        <v>937</v>
      </c>
      <c r="C12" s="1085" t="s">
        <v>955</v>
      </c>
      <c r="D12" s="1083"/>
      <c r="E12" s="1207"/>
      <c r="F12" s="1208"/>
    </row>
    <row r="13" spans="1:6" ht="15.75" customHeight="1">
      <c r="A13" s="1196" t="s">
        <v>936</v>
      </c>
      <c r="B13" s="1427" t="s">
        <v>946</v>
      </c>
      <c r="C13" s="1085" t="s">
        <v>953</v>
      </c>
      <c r="D13" s="1197" t="s">
        <v>952</v>
      </c>
      <c r="E13" s="381" t="s">
        <v>402</v>
      </c>
      <c r="F13" s="1201" t="s">
        <v>1433</v>
      </c>
    </row>
    <row r="14" spans="1:6" ht="15.75" customHeight="1">
      <c r="A14" s="1431" t="s">
        <v>1193</v>
      </c>
      <c r="B14" s="1426" t="s">
        <v>934</v>
      </c>
      <c r="C14" s="1195" t="s">
        <v>951</v>
      </c>
      <c r="D14" s="1087" t="s">
        <v>953</v>
      </c>
      <c r="E14" s="1199" t="s">
        <v>402</v>
      </c>
      <c r="F14" s="1200" t="s">
        <v>1433</v>
      </c>
    </row>
    <row r="15" spans="1:6" ht="15.75" customHeight="1">
      <c r="A15" s="1196" t="s">
        <v>927</v>
      </c>
      <c r="B15" s="1427" t="s">
        <v>488</v>
      </c>
      <c r="C15" s="1085" t="s">
        <v>951</v>
      </c>
      <c r="D15" s="1083" t="s">
        <v>953</v>
      </c>
      <c r="E15" s="381" t="s">
        <v>402</v>
      </c>
      <c r="F15" s="1201" t="s">
        <v>1433</v>
      </c>
    </row>
    <row r="16" spans="1:6" ht="15.75" customHeight="1">
      <c r="A16" s="1196" t="s">
        <v>929</v>
      </c>
      <c r="B16" s="1427" t="s">
        <v>493</v>
      </c>
      <c r="C16" s="1085" t="s">
        <v>951</v>
      </c>
      <c r="D16" s="1083" t="s">
        <v>953</v>
      </c>
      <c r="E16" s="381" t="s">
        <v>402</v>
      </c>
      <c r="F16" s="1201" t="s">
        <v>1433</v>
      </c>
    </row>
    <row r="17" spans="1:6" ht="15.75" customHeight="1">
      <c r="A17" s="1196" t="s">
        <v>930</v>
      </c>
      <c r="B17" s="1427" t="s">
        <v>495</v>
      </c>
      <c r="C17" s="1085" t="s">
        <v>951</v>
      </c>
      <c r="D17" s="1083" t="s">
        <v>953</v>
      </c>
      <c r="E17" s="381" t="s">
        <v>402</v>
      </c>
      <c r="F17" s="1201" t="s">
        <v>1433</v>
      </c>
    </row>
    <row r="18" spans="1:6" ht="15.75" customHeight="1">
      <c r="A18" s="1196" t="s">
        <v>931</v>
      </c>
      <c r="B18" s="1427" t="s">
        <v>497</v>
      </c>
      <c r="C18" s="1085" t="s">
        <v>951</v>
      </c>
      <c r="D18" s="1083" t="s">
        <v>953</v>
      </c>
      <c r="E18" s="381" t="s">
        <v>402</v>
      </c>
      <c r="F18" s="1201" t="s">
        <v>1433</v>
      </c>
    </row>
    <row r="19" spans="1:6" ht="15.75" customHeight="1">
      <c r="A19" s="1196" t="s">
        <v>932</v>
      </c>
      <c r="B19" s="1427" t="s">
        <v>508</v>
      </c>
      <c r="C19" s="1085" t="s">
        <v>951</v>
      </c>
      <c r="D19" s="1083" t="s">
        <v>953</v>
      </c>
      <c r="E19" s="381" t="s">
        <v>402</v>
      </c>
      <c r="F19" s="1201" t="s">
        <v>1433</v>
      </c>
    </row>
    <row r="20" spans="1:6" ht="15.75" customHeight="1">
      <c r="A20" s="1198" t="s">
        <v>933</v>
      </c>
      <c r="B20" s="1429" t="s">
        <v>510</v>
      </c>
      <c r="C20" s="1088" t="s">
        <v>951</v>
      </c>
      <c r="D20" s="1197" t="s">
        <v>953</v>
      </c>
      <c r="E20" s="1202" t="s">
        <v>402</v>
      </c>
      <c r="F20" s="1203" t="s">
        <v>1433</v>
      </c>
    </row>
    <row r="21" spans="1:6" ht="15.75" customHeight="1">
      <c r="A21" s="1196">
        <v>11</v>
      </c>
      <c r="B21" s="1427" t="s">
        <v>935</v>
      </c>
      <c r="C21" s="1085" t="s">
        <v>953</v>
      </c>
      <c r="D21" s="1083" t="s">
        <v>952</v>
      </c>
      <c r="E21" s="1207"/>
      <c r="F21" s="1208"/>
    </row>
    <row r="22" spans="1:6" ht="15.75" customHeight="1">
      <c r="A22" s="1196">
        <v>12</v>
      </c>
      <c r="B22" s="1427" t="s">
        <v>956</v>
      </c>
      <c r="C22" s="1085" t="s">
        <v>953</v>
      </c>
      <c r="D22" s="1083" t="s">
        <v>952</v>
      </c>
      <c r="E22" s="381" t="s">
        <v>402</v>
      </c>
      <c r="F22" s="1201" t="s">
        <v>1433</v>
      </c>
    </row>
    <row r="23" spans="1:6" ht="15.75" customHeight="1">
      <c r="A23" s="1431" t="s">
        <v>1192</v>
      </c>
      <c r="B23" s="1426" t="s">
        <v>1187</v>
      </c>
      <c r="C23" s="1087" t="s">
        <v>952</v>
      </c>
      <c r="D23" s="1087" t="s">
        <v>1188</v>
      </c>
      <c r="E23" s="1199" t="s">
        <v>1155</v>
      </c>
      <c r="F23" s="1200" t="s">
        <v>1433</v>
      </c>
    </row>
    <row r="24" spans="1:6" ht="15.75" customHeight="1">
      <c r="A24" s="1196" t="s">
        <v>928</v>
      </c>
      <c r="B24" s="1427" t="s">
        <v>947</v>
      </c>
      <c r="C24" s="1083" t="s">
        <v>952</v>
      </c>
      <c r="D24" s="1083" t="s">
        <v>1189</v>
      </c>
      <c r="E24" s="381" t="s">
        <v>1155</v>
      </c>
      <c r="F24" s="1201" t="s">
        <v>1433</v>
      </c>
    </row>
    <row r="25" spans="1:6" ht="15.75" customHeight="1">
      <c r="A25" s="1196" t="s">
        <v>1183</v>
      </c>
      <c r="B25" s="1430" t="s">
        <v>1184</v>
      </c>
      <c r="C25" s="1083" t="s">
        <v>952</v>
      </c>
      <c r="D25" s="1083" t="s">
        <v>1190</v>
      </c>
      <c r="E25" s="381" t="s">
        <v>1185</v>
      </c>
      <c r="F25" s="1201" t="s">
        <v>1433</v>
      </c>
    </row>
    <row r="26" spans="1:6" ht="15.75" customHeight="1">
      <c r="A26" s="1198" t="s">
        <v>1182</v>
      </c>
      <c r="B26" s="1429" t="s">
        <v>948</v>
      </c>
      <c r="C26" s="1197" t="s">
        <v>952</v>
      </c>
      <c r="D26" s="1197" t="s">
        <v>954</v>
      </c>
      <c r="E26" s="1202" t="s">
        <v>958</v>
      </c>
      <c r="F26" s="1203" t="s">
        <v>1433</v>
      </c>
    </row>
    <row r="27" spans="1:6" ht="15.75" customHeight="1"/>
    <row r="28" spans="1:6" ht="15.75" customHeight="1">
      <c r="A28" s="1798" t="s">
        <v>1239</v>
      </c>
      <c r="B28" s="215"/>
      <c r="C28" s="215"/>
      <c r="D28" s="215"/>
      <c r="E28" s="215"/>
      <c r="F28" s="215"/>
    </row>
    <row r="29" spans="1:6" ht="15.75" customHeight="1">
      <c r="A29" s="1804">
        <v>10</v>
      </c>
      <c r="B29" s="1799" t="s">
        <v>1232</v>
      </c>
      <c r="C29" s="1810" t="s">
        <v>1246</v>
      </c>
      <c r="D29" s="1800"/>
      <c r="E29" s="1813" t="s">
        <v>1247</v>
      </c>
      <c r="F29" s="1805" t="s">
        <v>1433</v>
      </c>
    </row>
    <row r="30" spans="1:6" ht="15.75" customHeight="1">
      <c r="A30" s="1806" t="s">
        <v>1240</v>
      </c>
      <c r="B30" s="1801" t="s">
        <v>1233</v>
      </c>
      <c r="C30" s="1811" t="s">
        <v>1246</v>
      </c>
      <c r="D30" s="215"/>
      <c r="E30" s="1814" t="s">
        <v>1247</v>
      </c>
      <c r="F30" s="1807" t="s">
        <v>1433</v>
      </c>
    </row>
    <row r="31" spans="1:6" ht="15.75" customHeight="1">
      <c r="A31" s="1806" t="s">
        <v>1241</v>
      </c>
      <c r="B31" s="1801" t="s">
        <v>1234</v>
      </c>
      <c r="C31" s="1811" t="s">
        <v>1246</v>
      </c>
      <c r="D31" s="215"/>
      <c r="E31" s="1814" t="s">
        <v>1247</v>
      </c>
      <c r="F31" s="1807" t="s">
        <v>1433</v>
      </c>
    </row>
    <row r="32" spans="1:6" ht="15.75" customHeight="1">
      <c r="A32" s="1806" t="s">
        <v>1242</v>
      </c>
      <c r="B32" s="1801" t="s">
        <v>1235</v>
      </c>
      <c r="C32" s="1811" t="s">
        <v>1246</v>
      </c>
      <c r="D32" s="215"/>
      <c r="E32" s="1814" t="s">
        <v>1247</v>
      </c>
      <c r="F32" s="1807" t="s">
        <v>1433</v>
      </c>
    </row>
    <row r="33" spans="1:6" ht="15.75" customHeight="1">
      <c r="A33" s="1806" t="s">
        <v>1243</v>
      </c>
      <c r="B33" s="1801" t="s">
        <v>1236</v>
      </c>
      <c r="C33" s="1811" t="s">
        <v>1246</v>
      </c>
      <c r="D33" s="215"/>
      <c r="E33" s="1814" t="s">
        <v>1247</v>
      </c>
      <c r="F33" s="1807" t="s">
        <v>1433</v>
      </c>
    </row>
    <row r="34" spans="1:6" ht="15.75" customHeight="1">
      <c r="A34" s="1806" t="s">
        <v>1244</v>
      </c>
      <c r="B34" s="1801" t="s">
        <v>1237</v>
      </c>
      <c r="C34" s="1811" t="s">
        <v>1246</v>
      </c>
      <c r="D34" s="215"/>
      <c r="E34" s="1814" t="s">
        <v>1247</v>
      </c>
      <c r="F34" s="1807" t="s">
        <v>1433</v>
      </c>
    </row>
    <row r="35" spans="1:6" ht="15.75" customHeight="1">
      <c r="A35" s="1808" t="s">
        <v>1245</v>
      </c>
      <c r="B35" s="1802" t="s">
        <v>1238</v>
      </c>
      <c r="C35" s="1812" t="s">
        <v>1246</v>
      </c>
      <c r="D35" s="1803"/>
      <c r="E35" s="1815" t="s">
        <v>1247</v>
      </c>
      <c r="F35" s="1809" t="s">
        <v>1433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10" sqref="J10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814</v>
      </c>
      <c r="D1" s="219"/>
      <c r="E1" s="219"/>
      <c r="F1" s="219"/>
      <c r="G1" s="2731">
        <v>45755</v>
      </c>
      <c r="H1" s="2731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32" t="s">
        <v>355</v>
      </c>
      <c r="C2" s="2732"/>
      <c r="D2" s="2732"/>
      <c r="E2" s="2732"/>
      <c r="F2" s="2732"/>
      <c r="G2" s="2732"/>
      <c r="H2" s="2732"/>
      <c r="I2" t="s">
        <v>788</v>
      </c>
      <c r="J2" t="s">
        <v>271</v>
      </c>
      <c r="L2" s="723" t="s">
        <v>1201</v>
      </c>
      <c r="M2" s="724" t="s">
        <v>1201</v>
      </c>
      <c r="N2" s="736" t="s">
        <v>1201</v>
      </c>
    </row>
    <row r="3" spans="1:21" ht="15" customHeight="1">
      <c r="D3" s="2732" t="s">
        <v>1490</v>
      </c>
      <c r="E3" s="2735"/>
      <c r="F3" s="2735"/>
      <c r="I3" t="s">
        <v>271</v>
      </c>
      <c r="J3" t="s">
        <v>829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813</v>
      </c>
      <c r="K4" s="751" t="s">
        <v>755</v>
      </c>
      <c r="L4" s="742">
        <f>'2_1CLI統計表'!B77</f>
        <v>100.74504039502467</v>
      </c>
      <c r="M4" s="220">
        <f>'2_1CLI統計表'!O77</f>
        <v>100.27</v>
      </c>
      <c r="N4" s="743">
        <f>'10関西地域_兵庫'!L16</f>
        <v>100.76569345440976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100.60337960926326</v>
      </c>
      <c r="M5" s="220">
        <f>'2_1CLI統計表'!O78</f>
        <v>100.19</v>
      </c>
      <c r="N5" s="743">
        <f>'10関西地域_兵庫'!L17</f>
        <v>100.6950966202549</v>
      </c>
    </row>
    <row r="6" spans="1:21" ht="15" customHeight="1">
      <c r="A6" s="2733" t="s">
        <v>1495</v>
      </c>
      <c r="B6" s="2734"/>
      <c r="C6" s="2734"/>
      <c r="D6" s="2734"/>
      <c r="E6" s="2734"/>
      <c r="F6" s="2734"/>
      <c r="G6" s="2734"/>
      <c r="H6" s="2734"/>
      <c r="I6" s="2734"/>
      <c r="J6" s="221" t="s">
        <v>64</v>
      </c>
      <c r="K6" s="751">
        <v>3</v>
      </c>
      <c r="L6" s="742">
        <f>'2_1CLI統計表'!B79</f>
        <v>100.47000485007437</v>
      </c>
      <c r="M6" s="220">
        <f>'2_1CLI統計表'!O79</f>
        <v>100.13</v>
      </c>
      <c r="N6" s="743">
        <f>'10関西地域_兵庫'!L18</f>
        <v>100.70222527981308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100.40079078948513</v>
      </c>
      <c r="M7" s="220">
        <f>'2_1CLI統計表'!O80</f>
        <v>100.07</v>
      </c>
      <c r="N7" s="743">
        <f>'10関西地域_兵庫'!L19</f>
        <v>100.86742512804442</v>
      </c>
    </row>
    <row r="8" spans="1:21" ht="15" customHeight="1">
      <c r="B8" s="2736" t="s">
        <v>1496</v>
      </c>
      <c r="C8" s="2736"/>
      <c r="D8" s="2736"/>
      <c r="E8" s="2736"/>
      <c r="F8" s="2736"/>
      <c r="G8" s="2736"/>
      <c r="H8" s="2736"/>
      <c r="I8" t="s">
        <v>271</v>
      </c>
      <c r="J8" t="s">
        <v>271</v>
      </c>
      <c r="K8" s="751">
        <v>5</v>
      </c>
      <c r="L8" s="742">
        <f>'2_1CLI統計表'!B81</f>
        <v>100.35168893159857</v>
      </c>
      <c r="M8" s="220">
        <f>'2_1CLI統計表'!O81</f>
        <v>100</v>
      </c>
      <c r="N8" s="743">
        <f>'10関西地域_兵庫'!L20</f>
        <v>101.10993919381394</v>
      </c>
    </row>
    <row r="9" spans="1:21" ht="15" customHeight="1">
      <c r="B9" s="2736"/>
      <c r="C9" s="2736"/>
      <c r="D9" s="2736"/>
      <c r="E9" s="2736"/>
      <c r="F9" s="2736"/>
      <c r="G9" s="2736"/>
      <c r="H9" s="2736"/>
      <c r="I9" t="s">
        <v>271</v>
      </c>
      <c r="J9" s="221" t="s">
        <v>271</v>
      </c>
      <c r="K9" s="751">
        <v>6</v>
      </c>
      <c r="L9" s="742">
        <f>'2_1CLI統計表'!B82</f>
        <v>100.32650517168751</v>
      </c>
      <c r="M9" s="220">
        <f>'2_1CLI統計表'!O82</f>
        <v>99.92</v>
      </c>
      <c r="N9" s="743">
        <f>'10関西地域_兵庫'!L21</f>
        <v>101.29681912302746</v>
      </c>
    </row>
    <row r="10" spans="1:21" ht="15" customHeight="1">
      <c r="B10" s="2736"/>
      <c r="C10" s="2736"/>
      <c r="D10" s="2736"/>
      <c r="E10" s="2736"/>
      <c r="F10" s="2736"/>
      <c r="G10" s="2736"/>
      <c r="H10" s="2736"/>
      <c r="I10" t="s">
        <v>271</v>
      </c>
      <c r="J10" t="s">
        <v>271</v>
      </c>
      <c r="K10" s="751">
        <v>7</v>
      </c>
      <c r="L10" s="742">
        <f>'2_1CLI統計表'!B83</f>
        <v>100.27035627977219</v>
      </c>
      <c r="M10" s="220">
        <f>'2_1CLI統計表'!O83</f>
        <v>99.82</v>
      </c>
      <c r="N10" s="743">
        <f>'10関西地域_兵庫'!L22</f>
        <v>101.24443743356001</v>
      </c>
      <c r="P10" t="s">
        <v>271</v>
      </c>
    </row>
    <row r="11" spans="1:21" ht="15" customHeight="1">
      <c r="B11" s="2736"/>
      <c r="C11" s="2736"/>
      <c r="D11" s="2736"/>
      <c r="E11" s="2736"/>
      <c r="F11" s="2736"/>
      <c r="G11" s="2736"/>
      <c r="H11" s="2736"/>
      <c r="I11" t="s">
        <v>271</v>
      </c>
      <c r="J11" t="s">
        <v>271</v>
      </c>
      <c r="K11" s="754">
        <v>8</v>
      </c>
      <c r="L11" s="742">
        <f>'2_1CLI統計表'!B84</f>
        <v>100.1472294900631</v>
      </c>
      <c r="M11" s="220">
        <f>'2_1CLI統計表'!O84</f>
        <v>99.72</v>
      </c>
      <c r="N11" s="743">
        <f>'10関西地域_兵庫'!L23</f>
        <v>101.04455590485672</v>
      </c>
      <c r="O11" t="s">
        <v>1442</v>
      </c>
      <c r="P11" t="s">
        <v>1443</v>
      </c>
    </row>
    <row r="12" spans="1:21" ht="15" customHeight="1" thickBot="1">
      <c r="B12" s="317"/>
      <c r="C12" s="226"/>
      <c r="D12" s="226"/>
      <c r="E12" s="226"/>
      <c r="F12" s="318" t="s">
        <v>1432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99.941198846152929</v>
      </c>
      <c r="M12" s="220">
        <f>'2_1CLI統計表'!O85</f>
        <v>99.6</v>
      </c>
      <c r="N12" s="743">
        <f>'10関西地域_兵庫'!L24</f>
        <v>100.77152953166224</v>
      </c>
    </row>
    <row r="13" spans="1:21" ht="15" customHeight="1">
      <c r="B13" s="319"/>
      <c r="C13" s="320" t="s">
        <v>266</v>
      </c>
      <c r="D13" s="321"/>
      <c r="E13" s="321"/>
      <c r="F13" s="328"/>
      <c r="G13" s="2737" t="s">
        <v>459</v>
      </c>
      <c r="H13" s="2738"/>
      <c r="J13" t="s">
        <v>271</v>
      </c>
      <c r="K13" s="754">
        <v>10</v>
      </c>
      <c r="L13" s="742">
        <f>'2_1CLI統計表'!B86</f>
        <v>99.592344388877663</v>
      </c>
      <c r="M13" s="220">
        <f>'2_1CLI統計表'!O86</f>
        <v>99.45</v>
      </c>
      <c r="N13" s="743">
        <f>'10関西地域_兵庫'!L25</f>
        <v>100.37903633529841</v>
      </c>
    </row>
    <row r="14" spans="1:21" ht="12.65" customHeight="1">
      <c r="B14" s="322" t="s">
        <v>354</v>
      </c>
      <c r="C14" s="323"/>
      <c r="D14" s="2751" t="s">
        <v>268</v>
      </c>
      <c r="E14" s="2751" t="s">
        <v>771</v>
      </c>
      <c r="F14" s="2753" t="s">
        <v>65</v>
      </c>
      <c r="G14" s="2739"/>
      <c r="H14" s="2740"/>
      <c r="J14" t="s">
        <v>805</v>
      </c>
      <c r="K14" s="753">
        <v>11</v>
      </c>
      <c r="L14" s="742">
        <f>'2_1CLI統計表'!B87</f>
        <v>99.200899627964688</v>
      </c>
      <c r="M14" s="220">
        <f>'2_1CLI統計表'!O87</f>
        <v>99.28</v>
      </c>
      <c r="N14" s="743">
        <f>'10関西地域_兵庫'!L26</f>
        <v>99.909645719553225</v>
      </c>
    </row>
    <row r="15" spans="1:21" ht="15" customHeight="1" thickBot="1">
      <c r="B15" s="324"/>
      <c r="C15" s="325"/>
      <c r="D15" s="2752"/>
      <c r="E15" s="2752"/>
      <c r="F15" s="2754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98.76994867443986</v>
      </c>
      <c r="M15" s="220">
        <f>'2_1CLI統計表'!O88</f>
        <v>99.09</v>
      </c>
      <c r="N15" s="743">
        <f>'10関西地域_兵庫'!L27</f>
        <v>99.357519577297381</v>
      </c>
    </row>
    <row r="16" spans="1:21" ht="15" customHeight="1">
      <c r="B16" s="1036">
        <v>45627</v>
      </c>
      <c r="C16" s="1037">
        <f>'2_1CLI統計表'!B148</f>
        <v>99.771233926297469</v>
      </c>
      <c r="D16" s="338">
        <f>'2_1CLI統計表'!C148</f>
        <v>5.7431185080034197E-2</v>
      </c>
      <c r="E16" s="338">
        <f>'2_1CLI統計表'!D148</f>
        <v>0.83</v>
      </c>
      <c r="F16" s="540" t="str">
        <f>'2_1CLI統計表'!I148</f>
        <v>改善※</v>
      </c>
      <c r="G16" s="2741">
        <v>44774</v>
      </c>
      <c r="H16" s="2743">
        <v>45323</v>
      </c>
      <c r="I16" t="s">
        <v>859</v>
      </c>
      <c r="J16" t="s">
        <v>271</v>
      </c>
      <c r="K16" s="969" t="s">
        <v>802</v>
      </c>
      <c r="L16" s="741">
        <f>'2_1CLI統計表'!B89</f>
        <v>98.244526365281828</v>
      </c>
      <c r="M16" s="369">
        <f>'2_1CLI統計表'!O89</f>
        <v>98.86</v>
      </c>
      <c r="N16" s="744">
        <f>'10関西地域_兵庫'!L28</f>
        <v>98.6751600075185</v>
      </c>
      <c r="U16" t="s">
        <v>271</v>
      </c>
    </row>
    <row r="17" spans="2:14" ht="16.5" customHeight="1" thickBot="1">
      <c r="B17" s="973">
        <v>45658</v>
      </c>
      <c r="C17" s="997">
        <f>'2_1CLI統計表'!B149</f>
        <v>99.925830500369514</v>
      </c>
      <c r="D17" s="1038">
        <f>'2_1CLI統計表'!C149</f>
        <v>0.15459657407204475</v>
      </c>
      <c r="E17" s="1038">
        <f>'2_1CLI統計表'!D149</f>
        <v>1.21</v>
      </c>
      <c r="F17" s="1867" t="str">
        <f>'2_1CLI統計表'!I149</f>
        <v>改善</v>
      </c>
      <c r="G17" s="2742"/>
      <c r="H17" s="2744"/>
      <c r="I17" t="s">
        <v>726</v>
      </c>
      <c r="K17" s="751">
        <v>2</v>
      </c>
      <c r="L17" s="742">
        <f>'2_1CLI統計表'!B90</f>
        <v>97.617053665040686</v>
      </c>
      <c r="M17" s="220">
        <f>'2_1CLI統計表'!O90</f>
        <v>98.6</v>
      </c>
      <c r="N17" s="743">
        <f>'10関西地域_兵庫'!L29</f>
        <v>97.882900832230007</v>
      </c>
    </row>
    <row r="18" spans="2:14" ht="16.5" customHeight="1">
      <c r="B18" s="317"/>
      <c r="C18" s="995"/>
      <c r="D18" s="995"/>
      <c r="E18" s="995"/>
      <c r="F18" s="996"/>
      <c r="H18" s="329"/>
      <c r="I18" t="s">
        <v>830</v>
      </c>
      <c r="J18" t="s">
        <v>1453</v>
      </c>
      <c r="K18" s="751">
        <v>3</v>
      </c>
      <c r="L18" s="742">
        <f>'2_1CLI統計表'!B91</f>
        <v>96.999756977038672</v>
      </c>
      <c r="M18" s="220">
        <f>'2_1CLI統計表'!O91</f>
        <v>98.02</v>
      </c>
      <c r="N18" s="743">
        <f>'10関西地域_兵庫'!L30</f>
        <v>97.012717156267911</v>
      </c>
    </row>
    <row r="19" spans="2:14" ht="13.5" customHeight="1" thickBot="1">
      <c r="B19" s="330" t="s">
        <v>743</v>
      </c>
      <c r="C19" s="327"/>
      <c r="D19" s="327"/>
      <c r="E19" s="327"/>
      <c r="F19" s="2197" t="s">
        <v>1432</v>
      </c>
      <c r="G19" s="329"/>
      <c r="H19" s="1014">
        <v>45444</v>
      </c>
      <c r="I19" t="s">
        <v>271</v>
      </c>
      <c r="J19" t="s">
        <v>825</v>
      </c>
      <c r="K19" s="751">
        <v>4</v>
      </c>
      <c r="L19" s="742">
        <f>'2_1CLI統計表'!B92</f>
        <v>96.44163952872556</v>
      </c>
      <c r="M19" s="220">
        <f>'2_1CLI統計表'!O92</f>
        <v>97.42</v>
      </c>
      <c r="N19" s="743">
        <f>'10関西地域_兵庫'!L31</f>
        <v>96.193659127430763</v>
      </c>
    </row>
    <row r="20" spans="2:14" ht="13.5" customHeight="1" thickBot="1">
      <c r="B20" s="391">
        <v>45658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96.099729001875517</v>
      </c>
      <c r="M20" s="220">
        <f>'2_1CLI統計表'!O93</f>
        <v>96.99</v>
      </c>
      <c r="N20" s="743">
        <f>'10関西地域_兵庫'!L32</f>
        <v>95.693987265394981</v>
      </c>
    </row>
    <row r="21" spans="2:14" ht="13.5" customHeight="1" thickBot="1">
      <c r="B21" s="326" t="s">
        <v>514</v>
      </c>
      <c r="C21" s="518">
        <f>'10関西地域_兵庫'!L88</f>
        <v>100.09808782670918</v>
      </c>
      <c r="D21" s="519">
        <f>'10関西地域_兵庫'!M88</f>
        <v>1.8525679317718868E-2</v>
      </c>
      <c r="E21" s="520">
        <f>'10関西地域_兵庫'!N88</f>
        <v>0.94</v>
      </c>
      <c r="F21" s="1016" t="str">
        <f>'10関西地域_兵庫'!S88</f>
        <v xml:space="preserve"> ---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96.039687714942787</v>
      </c>
      <c r="M21" s="220">
        <f>'2_1CLI統計表'!O94</f>
        <v>97.17</v>
      </c>
      <c r="N21" s="743">
        <f>'10関西地域_兵庫'!L33</f>
        <v>95.656204858871291</v>
      </c>
    </row>
    <row r="22" spans="2:14" ht="13.5" customHeight="1">
      <c r="B22" s="332" t="s">
        <v>518</v>
      </c>
      <c r="C22" s="515">
        <f>'10_2大阪'!B88</f>
        <v>99.587755079490663</v>
      </c>
      <c r="D22" s="516">
        <f>'10_2大阪'!C88</f>
        <v>-0.18606512556566202</v>
      </c>
      <c r="E22" s="517">
        <f>'10_2大阪'!D88</f>
        <v>0.35</v>
      </c>
      <c r="F22" s="1017" t="str">
        <f>'10_2大阪'!I88</f>
        <v xml:space="preserve">悪化 </v>
      </c>
      <c r="G22" s="1022">
        <v>43678</v>
      </c>
      <c r="H22" s="1033">
        <v>43952</v>
      </c>
      <c r="I22" t="s">
        <v>1206</v>
      </c>
      <c r="K22" s="751">
        <v>7</v>
      </c>
      <c r="L22" s="743">
        <f>'2_1CLI統計表'!B95</f>
        <v>96.277237379935727</v>
      </c>
      <c r="M22" s="493">
        <f>'2_1CLI統計表'!O95</f>
        <v>97.82</v>
      </c>
      <c r="N22" s="743">
        <f>'10関西地域_兵庫'!L34</f>
        <v>95.987805450154141</v>
      </c>
    </row>
    <row r="23" spans="2:14" ht="13.5" customHeight="1">
      <c r="B23" s="333" t="s">
        <v>515</v>
      </c>
      <c r="C23" s="339">
        <f>'10_3京都'!B88</f>
        <v>101.31973540330809</v>
      </c>
      <c r="D23" s="340">
        <f>'10_3京都'!C88</f>
        <v>9.8834082240060184E-2</v>
      </c>
      <c r="E23" s="363">
        <f>'10_3京都'!D88</f>
        <v>2.4900000000000002</v>
      </c>
      <c r="F23" s="1018" t="str">
        <f>'10_3京都'!I88</f>
        <v xml:space="preserve">改善 </v>
      </c>
      <c r="G23" s="1022">
        <v>44774</v>
      </c>
      <c r="H23" s="1033">
        <v>43983</v>
      </c>
      <c r="K23" s="754">
        <v>8</v>
      </c>
      <c r="L23" s="743">
        <f>'2_1CLI統計表'!B96</f>
        <v>96.765353437048489</v>
      </c>
      <c r="M23" s="493">
        <f>'2_1CLI統計表'!O96</f>
        <v>98.26</v>
      </c>
      <c r="N23" s="743">
        <f>'10関西地域_兵庫'!L35</f>
        <v>96.568247336116926</v>
      </c>
    </row>
    <row r="24" spans="2:14" ht="13.5" customHeight="1">
      <c r="B24" s="333" t="s">
        <v>516</v>
      </c>
      <c r="C24" s="339">
        <f>'10_4滋賀'!B88</f>
        <v>100.33066667975307</v>
      </c>
      <c r="D24" s="341">
        <f>'10_4滋賀'!C88</f>
        <v>-0.15936050157330328</v>
      </c>
      <c r="E24" s="364">
        <f>'10_4滋賀'!D88</f>
        <v>1.33</v>
      </c>
      <c r="F24" s="1018" t="str">
        <f>'10_4滋賀'!I88</f>
        <v xml:space="preserve"> ---</v>
      </c>
      <c r="G24" s="1022">
        <v>44713</v>
      </c>
      <c r="H24" s="1033">
        <v>45017</v>
      </c>
      <c r="I24" t="s">
        <v>811</v>
      </c>
      <c r="K24" s="754">
        <v>9</v>
      </c>
      <c r="L24" s="743">
        <f>'2_1CLI統計表'!B97</f>
        <v>97.420409428036692</v>
      </c>
      <c r="M24" s="493">
        <f>'2_1CLI統計表'!O97</f>
        <v>98.56</v>
      </c>
      <c r="N24" s="743">
        <f>'10関西地域_兵庫'!L36</f>
        <v>97.338577668798862</v>
      </c>
    </row>
    <row r="25" spans="2:14" ht="13.5" customHeight="1">
      <c r="B25" s="334" t="s">
        <v>599</v>
      </c>
      <c r="C25" s="447">
        <f>'10_5奈良'!B88</f>
        <v>100.75347550887554</v>
      </c>
      <c r="D25" s="448">
        <f>'10_5奈良'!C88</f>
        <v>0.16484669830758492</v>
      </c>
      <c r="E25" s="450">
        <f>'10_5奈良'!D88</f>
        <v>1.99</v>
      </c>
      <c r="F25" s="1018" t="str">
        <f>'10_5奈良'!I88</f>
        <v xml:space="preserve">改善 </v>
      </c>
      <c r="G25" s="1022">
        <v>44682</v>
      </c>
      <c r="H25" s="1033">
        <v>43983</v>
      </c>
      <c r="K25" s="754">
        <v>10</v>
      </c>
      <c r="L25" s="743">
        <f>'2_1CLI統計表'!B98</f>
        <v>98.081565022913068</v>
      </c>
      <c r="M25" s="493">
        <f>'2_1CLI統計表'!O98</f>
        <v>98.82</v>
      </c>
      <c r="N25" s="743">
        <f>'10関西地域_兵庫'!L37</f>
        <v>98.14186586053745</v>
      </c>
    </row>
    <row r="26" spans="2:14" ht="13.5" customHeight="1" thickBot="1">
      <c r="B26" s="335" t="s">
        <v>517</v>
      </c>
      <c r="C26" s="366">
        <f>'10_6和歌山'!B88</f>
        <v>100.34877891736645</v>
      </c>
      <c r="D26" s="367">
        <f>'10_6和歌山'!C88</f>
        <v>4.2112237546660936E-2</v>
      </c>
      <c r="E26" s="368">
        <f>'10_6和歌山'!D88</f>
        <v>1.19</v>
      </c>
      <c r="F26" s="1019" t="str">
        <f>'10_6和歌山'!I88</f>
        <v xml:space="preserve">改善 </v>
      </c>
      <c r="G26" s="1031">
        <v>44682</v>
      </c>
      <c r="H26" s="1034">
        <v>45139</v>
      </c>
      <c r="K26" s="753">
        <v>11</v>
      </c>
      <c r="L26" s="1004">
        <f>'2_1CLI統計表'!B99</f>
        <v>98.704476409638545</v>
      </c>
      <c r="M26" s="493">
        <f>'2_1CLI統計表'!O99</f>
        <v>99.1</v>
      </c>
      <c r="N26" s="743">
        <f>'10関西地域_兵庫'!L38</f>
        <v>98.905536346050113</v>
      </c>
    </row>
    <row r="27" spans="2:14" ht="13.5" customHeight="1">
      <c r="G27" s="327"/>
      <c r="H27" s="327"/>
      <c r="K27" s="752">
        <v>12</v>
      </c>
      <c r="L27" s="1005">
        <f>'2_1CLI統計表'!B100</f>
        <v>99.25943653860115</v>
      </c>
      <c r="M27" s="541">
        <f>'2_1CLI統計表'!O100</f>
        <v>99.37</v>
      </c>
      <c r="N27" s="745">
        <f>'10関西地域_兵庫'!L39</f>
        <v>99.622483830675378</v>
      </c>
    </row>
    <row r="28" spans="2:14">
      <c r="G28" s="327"/>
      <c r="H28" s="331"/>
      <c r="K28" s="969" t="s">
        <v>815</v>
      </c>
      <c r="L28" s="743">
        <f>'2_1CLI統計表'!B101</f>
        <v>99.725514192244788</v>
      </c>
      <c r="M28" s="493">
        <f>'2_1CLI統計表'!O101</f>
        <v>99.64</v>
      </c>
      <c r="N28" s="743">
        <f>'10関西地域_兵庫'!L40</f>
        <v>100.2458374273002</v>
      </c>
    </row>
    <row r="29" spans="2:14">
      <c r="K29" s="751">
        <v>2</v>
      </c>
      <c r="L29" s="743">
        <f>'2_1CLI統計表'!B102</f>
        <v>100.10142533905501</v>
      </c>
      <c r="M29" s="493">
        <f>'2_1CLI統計表'!O102</f>
        <v>99.92</v>
      </c>
      <c r="N29" s="743">
        <f>'10関西地域_兵庫'!L41</f>
        <v>100.71548844440412</v>
      </c>
    </row>
    <row r="30" spans="2:14">
      <c r="K30" s="751">
        <v>3</v>
      </c>
      <c r="L30" s="743">
        <f>'2_1CLI統計表'!B103</f>
        <v>100.3890376526107</v>
      </c>
      <c r="M30" s="493">
        <f>'2_1CLI統計表'!O103</f>
        <v>100.17</v>
      </c>
      <c r="N30" s="743">
        <f>'10関西地域_兵庫'!L42</f>
        <v>101.04018910774114</v>
      </c>
    </row>
    <row r="31" spans="2:14">
      <c r="K31" s="751">
        <v>4</v>
      </c>
      <c r="L31" s="743">
        <f>'2_1CLI統計表'!B104</f>
        <v>100.58858149288469</v>
      </c>
      <c r="M31" s="493">
        <f>'2_1CLI統計表'!O104</f>
        <v>100.4</v>
      </c>
      <c r="N31" s="743">
        <f>'10関西地域_兵庫'!L43</f>
        <v>101.20532990612703</v>
      </c>
    </row>
    <row r="32" spans="2:14">
      <c r="K32" s="751">
        <v>5</v>
      </c>
      <c r="L32" s="743">
        <f>'2_1CLI統計表'!B105</f>
        <v>100.69372219485551</v>
      </c>
      <c r="M32" s="493">
        <f>'2_1CLI統計表'!O105</f>
        <v>100.57</v>
      </c>
      <c r="N32" s="743">
        <f>'10関西地域_兵庫'!L44</f>
        <v>101.2137784042996</v>
      </c>
    </row>
    <row r="33" spans="3:14">
      <c r="K33" s="751">
        <v>6</v>
      </c>
      <c r="L33" s="743">
        <f>'2_1CLI統計表'!B106</f>
        <v>100.70982997086477</v>
      </c>
      <c r="M33" s="493">
        <f>'2_1CLI統計表'!O106</f>
        <v>100.67</v>
      </c>
      <c r="N33" s="743">
        <f>'10関西地域_兵庫'!L45</f>
        <v>101.08801151130633</v>
      </c>
    </row>
    <row r="34" spans="3:14">
      <c r="K34" s="751">
        <v>7</v>
      </c>
      <c r="L34" s="743">
        <f>'2_1CLI統計表'!B107</f>
        <v>100.66939913803535</v>
      </c>
      <c r="M34" s="493">
        <f>'2_1CLI統計表'!O107</f>
        <v>100.71</v>
      </c>
      <c r="N34" s="743">
        <f>'10関西地域_兵庫'!L46</f>
        <v>100.87446043300018</v>
      </c>
    </row>
    <row r="35" spans="3:14">
      <c r="K35" s="754">
        <v>8</v>
      </c>
      <c r="L35" s="743">
        <f>'2_1CLI統計表'!B108</f>
        <v>100.59842848068074</v>
      </c>
      <c r="M35" s="493">
        <f>'2_1CLI統計表'!O108</f>
        <v>100.69</v>
      </c>
      <c r="N35" s="743">
        <f>'10関西地域_兵庫'!L47</f>
        <v>100.66920107136467</v>
      </c>
    </row>
    <row r="36" spans="3:14">
      <c r="K36" s="754">
        <v>9</v>
      </c>
      <c r="L36" s="743">
        <f>'2_1CLI統計表'!B109</f>
        <v>100.52911303876574</v>
      </c>
      <c r="M36" s="493">
        <f>'2_1CLI統計表'!O109</f>
        <v>100.66</v>
      </c>
      <c r="N36" s="743">
        <f>'10関西地域_兵庫'!L48</f>
        <v>100.55861103880679</v>
      </c>
    </row>
    <row r="37" spans="3:14">
      <c r="K37" s="754">
        <v>10</v>
      </c>
      <c r="L37" s="743">
        <f>'2_1CLI統計表'!B110</f>
        <v>100.51591365766792</v>
      </c>
      <c r="M37" s="493">
        <f>'2_1CLI統計表'!O110</f>
        <v>100.64</v>
      </c>
      <c r="N37" s="743">
        <f>'10関西地域_兵庫'!L49</f>
        <v>100.58580224155661</v>
      </c>
    </row>
    <row r="38" spans="3:14">
      <c r="K38" s="753">
        <v>11</v>
      </c>
      <c r="L38" s="743">
        <f>'2_1CLI統計表'!B111</f>
        <v>100.55054974215187</v>
      </c>
      <c r="M38" s="493">
        <f>'2_1CLI統計表'!O111</f>
        <v>100.62</v>
      </c>
      <c r="N38" s="743">
        <f>'10関西地域_兵庫'!L50</f>
        <v>100.72541481505942</v>
      </c>
    </row>
    <row r="39" spans="3:14">
      <c r="K39" s="751">
        <v>12</v>
      </c>
      <c r="L39" s="743">
        <f>'2_1CLI統計表'!B112</f>
        <v>100.61886033754264</v>
      </c>
      <c r="M39" s="493">
        <f>'2_1CLI統計表'!O112</f>
        <v>100.62</v>
      </c>
      <c r="N39" s="743">
        <f>'10関西地域_兵庫'!L51</f>
        <v>100.89387416579402</v>
      </c>
    </row>
    <row r="40" spans="3:14">
      <c r="K40" s="969" t="s">
        <v>857</v>
      </c>
      <c r="L40" s="744">
        <f>'2_1CLI統計表'!B113</f>
        <v>100.72525257644111</v>
      </c>
      <c r="M40" s="721">
        <f>'2_1CLI統計表'!O113</f>
        <v>100.62</v>
      </c>
      <c r="N40" s="744">
        <f>'10関西地域_兵庫'!L52</f>
        <v>101.07447893042367</v>
      </c>
    </row>
    <row r="41" spans="3:14">
      <c r="K41" s="751">
        <v>2</v>
      </c>
      <c r="L41" s="743">
        <f>'2_1CLI統計表'!B114</f>
        <v>100.88515653007354</v>
      </c>
      <c r="M41" s="493">
        <f>'2_1CLI統計表'!O114</f>
        <v>100.6</v>
      </c>
      <c r="N41" s="743">
        <f>'10関西地域_兵庫'!L53</f>
        <v>101.22018692043505</v>
      </c>
    </row>
    <row r="42" spans="3:14">
      <c r="I42" t="s">
        <v>816</v>
      </c>
      <c r="K42" s="751">
        <v>3</v>
      </c>
      <c r="L42" s="743">
        <f>'2_1CLI統計表'!B115</f>
        <v>101.08516640882111</v>
      </c>
      <c r="M42" s="493">
        <f>'2_1CLI統計表'!O115</f>
        <v>100.57</v>
      </c>
      <c r="N42" s="743">
        <f>'10関西地域_兵庫'!L54</f>
        <v>101.35380127860914</v>
      </c>
    </row>
    <row r="43" spans="3:14">
      <c r="K43" s="751">
        <v>4</v>
      </c>
      <c r="L43" s="743">
        <f>'2_1CLI統計表'!B116</f>
        <v>101.25324085084783</v>
      </c>
      <c r="M43" s="493">
        <f>'2_1CLI統計表'!O116</f>
        <v>100.54</v>
      </c>
      <c r="N43" s="743">
        <f>'10関西地域_兵庫'!L55</f>
        <v>101.43623648759409</v>
      </c>
    </row>
    <row r="44" spans="3:14">
      <c r="K44" s="751">
        <v>5</v>
      </c>
      <c r="L44" s="743">
        <f>'2_1CLI統計表'!B117</f>
        <v>101.35431198078885</v>
      </c>
      <c r="M44" s="493">
        <f>'2_1CLI統計表'!O117</f>
        <v>100.51</v>
      </c>
      <c r="N44" s="743">
        <f>'10関西地域_兵庫'!L56</f>
        <v>101.44821531943113</v>
      </c>
    </row>
    <row r="45" spans="3:14">
      <c r="K45" s="751">
        <v>6</v>
      </c>
      <c r="L45" s="743">
        <f>'2_1CLI統計表'!B118</f>
        <v>101.43470681881045</v>
      </c>
      <c r="M45" s="493">
        <f>'2_1CLI統計表'!O118</f>
        <v>100.47</v>
      </c>
      <c r="N45" s="743">
        <f>'10関西地域_兵庫'!L57</f>
        <v>101.42106520727289</v>
      </c>
    </row>
    <row r="46" spans="3:14" ht="16.5" customHeight="1">
      <c r="K46" s="751">
        <v>7</v>
      </c>
      <c r="L46" s="743">
        <f>'2_1CLI統計表'!B119</f>
        <v>101.46926737474924</v>
      </c>
      <c r="M46" s="493">
        <f>'2_1CLI統計表'!O119</f>
        <v>100.42</v>
      </c>
      <c r="N46" s="743">
        <f>'10関西地域_兵庫'!L58</f>
        <v>101.34754999701174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101.46989969456256</v>
      </c>
      <c r="M47" s="493">
        <f>'2_1CLI統計表'!O120</f>
        <v>100.37</v>
      </c>
      <c r="N47" s="743">
        <f>'10関西地域_兵庫'!L59</f>
        <v>101.23415394612395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101.44192437537343</v>
      </c>
      <c r="M48" s="493">
        <f>'2_1CLI統計表'!O121</f>
        <v>100.3</v>
      </c>
      <c r="N48" s="743">
        <f>'10関西地域_兵庫'!L60</f>
        <v>101.06142711897269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101.40670142311716</v>
      </c>
      <c r="M49" s="493">
        <f>'2_1CLI統計表'!O122</f>
        <v>100.22</v>
      </c>
      <c r="N49" s="743">
        <f>'10関西地域_兵庫'!L61</f>
        <v>100.84467505591688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101.30696699056726</v>
      </c>
      <c r="M50" s="493">
        <f>'2_1CLI統計表'!O123</f>
        <v>100.15</v>
      </c>
      <c r="N50" s="743">
        <f>'10関西地域_兵庫'!L62</f>
        <v>100.61515177789617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101.14129767307058</v>
      </c>
      <c r="M51" s="541">
        <f>'2_1CLI統計表'!O124</f>
        <v>100.09</v>
      </c>
      <c r="N51" s="745">
        <f>'10関西地域_兵庫'!L63</f>
        <v>100.38128514681229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1211</v>
      </c>
      <c r="L52" s="743">
        <f>'2_1CLI統計表'!B125</f>
        <v>100.94116135070078</v>
      </c>
      <c r="M52" s="493">
        <f>'2_1CLI統計表'!O125</f>
        <v>100.05</v>
      </c>
      <c r="N52" s="743">
        <f>'10関西地域_兵庫'!L64</f>
        <v>100.18296883731536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100.71154069403359</v>
      </c>
      <c r="M53" s="493">
        <f>'2_1CLI統計表'!O126</f>
        <v>100.03</v>
      </c>
      <c r="N53" s="743">
        <f>'10関西地域_兵庫'!L65</f>
        <v>100.04221401944143</v>
      </c>
    </row>
    <row r="54" spans="2:14" ht="15.75" customHeight="1">
      <c r="K54" s="751">
        <v>3</v>
      </c>
      <c r="L54" s="743">
        <f>'2_1CLI統計表'!B127</f>
        <v>100.54216102570881</v>
      </c>
      <c r="M54" s="493">
        <f>'2_1CLI統計表'!O127</f>
        <v>100.03</v>
      </c>
      <c r="N54" s="743">
        <f>'10関西地域_兵庫'!L66</f>
        <v>99.949491713413835</v>
      </c>
    </row>
    <row r="55" spans="2:14" ht="15.75" customHeight="1">
      <c r="C55" s="2745" t="s">
        <v>1491</v>
      </c>
      <c r="D55" s="2746"/>
      <c r="E55" s="2746"/>
      <c r="F55" s="2747"/>
      <c r="G55" s="971"/>
      <c r="K55" s="751">
        <v>4</v>
      </c>
      <c r="L55" s="743">
        <f>'2_1CLI統計表'!B128</f>
        <v>100.42371757815542</v>
      </c>
      <c r="M55" s="493">
        <f>'2_1CLI統計表'!O128</f>
        <v>100.03</v>
      </c>
      <c r="N55" s="743">
        <f>'10関西地域_兵庫'!L67</f>
        <v>99.901718940002681</v>
      </c>
    </row>
    <row r="56" spans="2:14" ht="14">
      <c r="B56" s="205"/>
      <c r="C56" s="2748" t="s">
        <v>1492</v>
      </c>
      <c r="D56" s="2749"/>
      <c r="E56" s="2749"/>
      <c r="F56" s="2750"/>
      <c r="G56" s="972"/>
      <c r="K56" s="751">
        <v>5</v>
      </c>
      <c r="L56" s="743">
        <f>'2_1CLI統計表'!B129</f>
        <v>100.33140055564449</v>
      </c>
      <c r="M56" s="493">
        <f>'2_1CLI統計表'!O129</f>
        <v>100.05</v>
      </c>
      <c r="N56" s="743">
        <f>'10関西地域_兵庫'!L68</f>
        <v>99.879512746625721</v>
      </c>
    </row>
    <row r="57" spans="2:14">
      <c r="K57" s="751">
        <v>6</v>
      </c>
      <c r="L57" s="743">
        <f>'2_1CLI統計表'!B130</f>
        <v>100.25487525518582</v>
      </c>
      <c r="M57" s="493">
        <f>'2_1CLI統計表'!O130</f>
        <v>100.07</v>
      </c>
      <c r="N57" s="743">
        <f>'10関西地域_兵庫'!L69</f>
        <v>99.868746788628442</v>
      </c>
    </row>
    <row r="58" spans="2:14">
      <c r="K58" s="751">
        <v>7</v>
      </c>
      <c r="L58" s="743">
        <f>'2_1CLI統計表'!B131</f>
        <v>100.20191361119618</v>
      </c>
      <c r="M58" s="493">
        <f>'2_1CLI統計表'!O131</f>
        <v>100.08</v>
      </c>
      <c r="N58" s="743">
        <f>'10関西地域_兵庫'!L70</f>
        <v>99.862987877052078</v>
      </c>
    </row>
    <row r="59" spans="2:14">
      <c r="K59" s="754">
        <v>8</v>
      </c>
      <c r="L59" s="743">
        <f>'2_1CLI統計表'!B132</f>
        <v>100.09325448195672</v>
      </c>
      <c r="M59" s="493">
        <f>'2_1CLI統計表'!O132</f>
        <v>100.09</v>
      </c>
      <c r="N59" s="743">
        <f>'10関西地域_兵庫'!L71</f>
        <v>99.839133257491511</v>
      </c>
    </row>
    <row r="60" spans="2:14">
      <c r="K60" s="754">
        <v>9</v>
      </c>
      <c r="L60" s="743">
        <f>'2_1CLI統計表'!B133</f>
        <v>99.908976318179029</v>
      </c>
      <c r="M60" s="493">
        <f>'2_1CLI統計表'!O133</f>
        <v>100.08</v>
      </c>
      <c r="N60" s="743">
        <f>'10関西地域_兵庫'!L72</f>
        <v>99.772377567263248</v>
      </c>
    </row>
    <row r="61" spans="2:14">
      <c r="K61" s="754">
        <v>10</v>
      </c>
      <c r="L61" s="743">
        <f>'2_1CLI統計表'!B134</f>
        <v>99.637032879206771</v>
      </c>
      <c r="M61" s="493">
        <f>'2_1CLI統計表'!O134</f>
        <v>100.05</v>
      </c>
      <c r="N61" s="743">
        <f>'10関西地域_兵庫'!L73</f>
        <v>99.665674382749103</v>
      </c>
    </row>
    <row r="62" spans="2:14">
      <c r="K62" s="753">
        <v>11</v>
      </c>
      <c r="L62" s="743">
        <f>'2_1CLI統計表'!B135</f>
        <v>99.272450163704718</v>
      </c>
      <c r="M62" s="493">
        <f>'2_1CLI統計表'!O135</f>
        <v>100</v>
      </c>
      <c r="N62" s="743">
        <f>'10関西地域_兵庫'!L74</f>
        <v>99.518405787354098</v>
      </c>
    </row>
    <row r="63" spans="2:14">
      <c r="K63" s="752">
        <v>12</v>
      </c>
      <c r="L63" s="745">
        <f>'2_1CLI統計表'!B136</f>
        <v>98.954822526826931</v>
      </c>
      <c r="M63" s="541">
        <f>'2_1CLI統計表'!O136</f>
        <v>99.96</v>
      </c>
      <c r="N63" s="745">
        <f>'10関西地域_兵庫'!L75</f>
        <v>99.346040734122539</v>
      </c>
    </row>
    <row r="64" spans="2:14">
      <c r="K64" s="751" t="s">
        <v>1255</v>
      </c>
      <c r="L64" s="743">
        <f>'2_1CLI統計表'!B137</f>
        <v>98.727289895975346</v>
      </c>
      <c r="M64" s="493">
        <f>'2_1CLI統計表'!O137</f>
        <v>99.96</v>
      </c>
      <c r="N64" s="743">
        <f>'10関西地域_兵庫'!L76</f>
        <v>99.167382270769124</v>
      </c>
    </row>
    <row r="65" spans="11:14">
      <c r="K65" s="751">
        <v>2</v>
      </c>
      <c r="L65" s="743">
        <f>'2_1CLI統計表'!B138</f>
        <v>98.665895348462698</v>
      </c>
      <c r="M65" s="493">
        <f>'2_1CLI統計表'!O138</f>
        <v>99.99</v>
      </c>
      <c r="N65" s="743">
        <f>'10関西地域_兵庫'!L77</f>
        <v>99.101538709094385</v>
      </c>
    </row>
    <row r="66" spans="11:14">
      <c r="K66" s="751">
        <v>3</v>
      </c>
      <c r="L66" s="743">
        <f>'2_1CLI統計表'!B139</f>
        <v>98.758210452527706</v>
      </c>
      <c r="M66" s="493">
        <f>'2_1CLI統計表'!O139</f>
        <v>100.03</v>
      </c>
      <c r="N66" s="743">
        <f>'10関西地域_兵庫'!L78</f>
        <v>99.182899268559311</v>
      </c>
    </row>
    <row r="67" spans="11:14">
      <c r="K67" s="751">
        <v>4</v>
      </c>
      <c r="L67" s="743">
        <f>'2_1CLI統計表'!B140</f>
        <v>98.972884268517333</v>
      </c>
      <c r="M67" s="493">
        <f>'2_1CLI統計表'!O140</f>
        <v>100.08</v>
      </c>
      <c r="N67" s="743">
        <f>'10関西地域_兵庫'!L79</f>
        <v>99.417825025994645</v>
      </c>
    </row>
    <row r="68" spans="11:14">
      <c r="K68" s="751">
        <v>5</v>
      </c>
      <c r="L68" s="743">
        <f>'2_1CLI統計表'!B141</f>
        <v>99.251456436031049</v>
      </c>
      <c r="M68" s="493">
        <f>'2_1CLI統計表'!O141</f>
        <v>100.13</v>
      </c>
      <c r="N68" s="743">
        <f>'10関西地域_兵庫'!L80</f>
        <v>99.704021259558743</v>
      </c>
    </row>
    <row r="69" spans="11:14">
      <c r="K69" s="751">
        <v>6</v>
      </c>
      <c r="L69" s="743">
        <f>'2_1CLI統計表'!B142</f>
        <v>99.516013569965139</v>
      </c>
      <c r="M69" s="493">
        <f>'2_1CLI統計表'!O142</f>
        <v>100.15</v>
      </c>
      <c r="N69" s="743">
        <f>'10関西地域_兵庫'!L81</f>
        <v>99.912175059498452</v>
      </c>
    </row>
    <row r="70" spans="11:14">
      <c r="K70" s="751">
        <v>7</v>
      </c>
      <c r="L70" s="743">
        <f>'2_1CLI統計表'!B143</f>
        <v>99.711380124932887</v>
      </c>
      <c r="M70" s="493">
        <f>'2_1CLI統計表'!O143</f>
        <v>100.14</v>
      </c>
      <c r="N70" s="743">
        <f>'10関西地域_兵庫'!L82</f>
        <v>100.06513774166299</v>
      </c>
    </row>
    <row r="71" spans="11:14">
      <c r="K71" s="754">
        <v>8</v>
      </c>
      <c r="L71" s="743">
        <f>'2_1CLI統計表'!B144</f>
        <v>99.807660995187945</v>
      </c>
      <c r="M71" s="493">
        <f>'2_1CLI統計表'!O144</f>
        <v>100.11</v>
      </c>
      <c r="N71" s="743">
        <f>'10関西地域_兵庫'!L83</f>
        <v>100.07279756066525</v>
      </c>
    </row>
    <row r="72" spans="11:14">
      <c r="K72" s="754">
        <v>9</v>
      </c>
      <c r="L72" s="743">
        <f>'2_1CLI統計表'!B145</f>
        <v>99.864478326111055</v>
      </c>
      <c r="M72" s="493">
        <f>'2_1CLI統計表'!O145</f>
        <v>100.07</v>
      </c>
      <c r="N72" s="743">
        <f>'10関西地域_兵庫'!L84</f>
        <v>100.07375196580921</v>
      </c>
    </row>
    <row r="73" spans="11:14">
      <c r="K73" s="754">
        <v>10</v>
      </c>
      <c r="L73" s="743">
        <f>'2_1CLI統計表'!B146</f>
        <v>99.769470705488715</v>
      </c>
      <c r="M73" s="493">
        <f>'2_1CLI統計表'!O146</f>
        <v>100</v>
      </c>
      <c r="N73" s="743">
        <f>'10関西地域_兵庫'!L85</f>
        <v>100.06245892264192</v>
      </c>
    </row>
    <row r="74" spans="11:14">
      <c r="K74" s="753">
        <v>11</v>
      </c>
      <c r="L74" s="743">
        <f>'2_1CLI統計表'!B147</f>
        <v>99.713802741217435</v>
      </c>
      <c r="M74" s="493">
        <f>'2_1CLI統計表'!O147</f>
        <v>99.93</v>
      </c>
      <c r="N74" s="743">
        <f>'10関西地域_兵庫'!L86</f>
        <v>100.05047147767648</v>
      </c>
    </row>
    <row r="75" spans="11:14">
      <c r="K75" s="752">
        <v>12</v>
      </c>
      <c r="L75" s="743">
        <f>'2_1CLI統計表'!B148</f>
        <v>99.771233926297469</v>
      </c>
      <c r="M75" s="493">
        <f>'2_1CLI統計表'!O148</f>
        <v>99.85</v>
      </c>
      <c r="N75" s="743">
        <f>'10関西地域_兵庫'!L87</f>
        <v>100.07956214739146</v>
      </c>
    </row>
    <row r="76" spans="11:14">
      <c r="K76" s="969" t="s">
        <v>1464</v>
      </c>
      <c r="L76" s="744">
        <f>'2_1CLI統計表'!B149</f>
        <v>99.925830500369514</v>
      </c>
      <c r="M76" s="721">
        <f>'2_1CLI統計表'!O149</f>
        <v>99.79</v>
      </c>
      <c r="N76" s="744">
        <f>'10関西地域_兵庫'!L88</f>
        <v>100.09808782670918</v>
      </c>
    </row>
    <row r="77" spans="11:14">
      <c r="K77" s="751">
        <v>2</v>
      </c>
      <c r="L77" s="2870"/>
      <c r="M77" s="493">
        <f>'2_1CLI統計表'!O150</f>
        <v>99.72</v>
      </c>
      <c r="N77" s="2870"/>
    </row>
    <row r="78" spans="11:14">
      <c r="K78" s="751">
        <v>3</v>
      </c>
      <c r="L78" s="2870"/>
      <c r="M78" s="2870"/>
      <c r="N78" s="2870"/>
    </row>
    <row r="79" spans="11:14">
      <c r="K79" s="751">
        <v>4</v>
      </c>
      <c r="L79" s="2870"/>
      <c r="M79" s="2870"/>
      <c r="N79" s="2870"/>
    </row>
    <row r="80" spans="11:14">
      <c r="K80" s="751">
        <v>5</v>
      </c>
      <c r="L80" s="2870"/>
      <c r="M80" s="2870"/>
      <c r="N80" s="2870"/>
    </row>
    <row r="81" spans="11:14">
      <c r="K81" s="751">
        <v>6</v>
      </c>
      <c r="L81" s="2870"/>
      <c r="M81" s="2870"/>
      <c r="N81" s="2870"/>
    </row>
    <row r="82" spans="11:14">
      <c r="K82" s="751">
        <v>7</v>
      </c>
      <c r="L82" s="2870"/>
      <c r="M82" s="2870"/>
      <c r="N82" s="2870"/>
    </row>
    <row r="83" spans="11:14">
      <c r="K83" s="754">
        <v>8</v>
      </c>
      <c r="L83" s="2870"/>
      <c r="M83" s="2870"/>
      <c r="N83" s="2870"/>
    </row>
    <row r="84" spans="11:14">
      <c r="K84" s="754">
        <v>9</v>
      </c>
      <c r="L84" s="2870"/>
      <c r="M84" s="2870"/>
      <c r="N84" s="2870"/>
    </row>
    <row r="85" spans="11:14">
      <c r="K85" s="754">
        <v>10</v>
      </c>
      <c r="L85" s="2870"/>
      <c r="M85" s="2870"/>
      <c r="N85" s="2870"/>
    </row>
    <row r="86" spans="11:14">
      <c r="K86" s="753">
        <v>11</v>
      </c>
      <c r="L86" s="2870"/>
      <c r="M86" s="2870"/>
      <c r="N86" s="2870"/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140" activePane="bottomRight" state="frozen"/>
      <selection pane="topRight" activeCell="B1" sqref="B1"/>
      <selection pane="bottomLeft" activeCell="A5" sqref="A5"/>
      <selection pane="bottomRight" activeCell="G155" sqref="G155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1431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64">
        <v>45730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762" t="s">
        <v>429</v>
      </c>
      <c r="F2" s="2762"/>
      <c r="G2" s="2762" t="s">
        <v>430</v>
      </c>
      <c r="H2" s="2762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2" t="s">
        <v>430</v>
      </c>
      <c r="U2" s="2762"/>
      <c r="V2" s="227"/>
      <c r="W2" s="227"/>
      <c r="X2" s="10"/>
      <c r="Y2" s="10"/>
    </row>
    <row r="3" spans="1:25">
      <c r="A3" s="2210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3" t="s">
        <v>65</v>
      </c>
      <c r="J3" s="2765" t="s">
        <v>347</v>
      </c>
      <c r="K3" s="2766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56" t="s">
        <v>366</v>
      </c>
      <c r="W3" s="2757"/>
      <c r="X3" s="1684" t="s">
        <v>585</v>
      </c>
      <c r="Y3" s="10"/>
    </row>
    <row r="4" spans="1:25" ht="13.25" customHeight="1" thickBot="1">
      <c r="A4" s="2211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4"/>
      <c r="J4" s="2760" t="s">
        <v>366</v>
      </c>
      <c r="K4" s="2761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58"/>
      <c r="W4" s="2759"/>
      <c r="X4" s="1691" t="s">
        <v>586</v>
      </c>
      <c r="Y4" s="10"/>
    </row>
    <row r="5" spans="1:25" ht="13.25" customHeight="1">
      <c r="A5" s="2212">
        <v>41275</v>
      </c>
      <c r="B5" s="1778">
        <v>97.920525747960639</v>
      </c>
      <c r="C5" s="968" t="s">
        <v>271</v>
      </c>
      <c r="D5" s="2216" t="s">
        <v>271</v>
      </c>
      <c r="E5" s="2215">
        <f>SUM(B5:B5)/3</f>
        <v>32.640175249320215</v>
      </c>
      <c r="F5" s="2226" t="s">
        <v>271</v>
      </c>
      <c r="G5" s="2227">
        <f>SUM(B5:B5)/7</f>
        <v>13.988646535422948</v>
      </c>
      <c r="H5" s="2216" t="s">
        <v>271</v>
      </c>
      <c r="I5" s="2228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99.58</v>
      </c>
      <c r="P5" s="968" t="s">
        <v>271</v>
      </c>
      <c r="Q5" s="1693" t="s">
        <v>271</v>
      </c>
      <c r="R5" s="642">
        <f>SUM(O5:O5)/3</f>
        <v>33.193333333333335</v>
      </c>
      <c r="S5" s="750" t="s">
        <v>271</v>
      </c>
      <c r="T5" s="689">
        <f>SUM(O5:O5)/7</f>
        <v>14.225714285714286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7">
        <v>41306</v>
      </c>
      <c r="B6" s="1752">
        <v>98.380189608761569</v>
      </c>
      <c r="C6" s="21">
        <f t="shared" ref="C6:C69" si="2">B6-B5</f>
        <v>0.45966386080093002</v>
      </c>
      <c r="D6" s="1748" t="s">
        <v>271</v>
      </c>
      <c r="E6" s="687">
        <f>SUM(B5:B6)/3</f>
        <v>65.433571785574074</v>
      </c>
      <c r="F6" s="266">
        <f t="shared" ref="F6:F69" si="3">E6-E5</f>
        <v>32.793396536253859</v>
      </c>
      <c r="G6" s="1745">
        <f>SUM(B5:B6)/7</f>
        <v>28.042959336674603</v>
      </c>
      <c r="H6" s="1746">
        <f t="shared" ref="H6:H69" si="4">G6-G5</f>
        <v>14.054312801251655</v>
      </c>
      <c r="I6" s="2229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</v>
      </c>
      <c r="P6" s="36">
        <f t="shared" ref="P6:P69" si="5">O6-O5</f>
        <v>0.21999999999999886</v>
      </c>
      <c r="Q6" s="683" t="s">
        <v>271</v>
      </c>
      <c r="R6" s="394">
        <f>SUM(O5:O6)/3</f>
        <v>66.459999999999994</v>
      </c>
      <c r="S6" s="297">
        <f t="shared" ref="S6:S69" si="6">R6-R5</f>
        <v>33.266666666666659</v>
      </c>
      <c r="T6" s="687">
        <f>SUM(O5:O6)/7</f>
        <v>28.482857142857142</v>
      </c>
      <c r="U6" s="266">
        <f t="shared" ref="U6:U69" si="7">T6-T5</f>
        <v>14.257142857142856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7">
        <v>41334</v>
      </c>
      <c r="B7" s="1752">
        <v>98.798557417029372</v>
      </c>
      <c r="C7" s="21">
        <f t="shared" si="2"/>
        <v>0.41836780826780284</v>
      </c>
      <c r="D7" s="1748" t="s">
        <v>271</v>
      </c>
      <c r="E7" s="687">
        <f t="shared" ref="E7:E39" si="8">SUM(B5:B7)/3</f>
        <v>98.366424257917188</v>
      </c>
      <c r="F7" s="266">
        <f t="shared" si="3"/>
        <v>32.932852472343114</v>
      </c>
      <c r="G7" s="1745">
        <f>SUM(B5:B7)/7</f>
        <v>42.157038967678794</v>
      </c>
      <c r="H7" s="1746">
        <f t="shared" si="4"/>
        <v>14.114079631004191</v>
      </c>
      <c r="I7" s="2229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100.05</v>
      </c>
      <c r="P7" s="36">
        <f t="shared" si="5"/>
        <v>0.25</v>
      </c>
      <c r="Q7" s="683" t="s">
        <v>271</v>
      </c>
      <c r="R7" s="394">
        <f t="shared" ref="R7:R70" si="9">SUM(O5:O7)/3</f>
        <v>99.81</v>
      </c>
      <c r="S7" s="297">
        <f t="shared" si="6"/>
        <v>33.350000000000009</v>
      </c>
      <c r="T7" s="687">
        <f>SUM(O5:O7)/7</f>
        <v>42.775714285714287</v>
      </c>
      <c r="U7" s="266">
        <f t="shared" si="7"/>
        <v>14.292857142857144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7">
        <v>41365</v>
      </c>
      <c r="B8" s="1752">
        <v>99.167365334588851</v>
      </c>
      <c r="C8" s="21">
        <f t="shared" si="2"/>
        <v>0.36880791755947939</v>
      </c>
      <c r="D8" s="1748" t="s">
        <v>271</v>
      </c>
      <c r="E8" s="687">
        <f t="shared" si="8"/>
        <v>98.782037453459921</v>
      </c>
      <c r="F8" s="266">
        <f t="shared" si="3"/>
        <v>0.41561319554273268</v>
      </c>
      <c r="G8" s="1745">
        <f>SUM(B5:B8)/7</f>
        <v>56.323805444048631</v>
      </c>
      <c r="H8" s="1746">
        <f t="shared" si="4"/>
        <v>14.166766476369837</v>
      </c>
      <c r="I8" s="2229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100.31</v>
      </c>
      <c r="P8" s="36">
        <f t="shared" si="5"/>
        <v>0.26000000000000512</v>
      </c>
      <c r="Q8" s="683" t="s">
        <v>271</v>
      </c>
      <c r="R8" s="394">
        <f t="shared" si="9"/>
        <v>100.05333333333333</v>
      </c>
      <c r="S8" s="297">
        <f t="shared" si="6"/>
        <v>0.24333333333332519</v>
      </c>
      <c r="T8" s="687">
        <f>SUM(O5:O8)/7</f>
        <v>57.105714285714285</v>
      </c>
      <c r="U8" s="266">
        <f t="shared" si="7"/>
        <v>14.329999999999998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7">
        <v>41395</v>
      </c>
      <c r="B9" s="1752">
        <v>99.509320808491637</v>
      </c>
      <c r="C9" s="21">
        <f t="shared" si="2"/>
        <v>0.34195547390278591</v>
      </c>
      <c r="D9" s="1748" t="s">
        <v>271</v>
      </c>
      <c r="E9" s="687">
        <f t="shared" si="8"/>
        <v>99.158414520036615</v>
      </c>
      <c r="F9" s="266">
        <f t="shared" si="3"/>
        <v>0.37637706657669412</v>
      </c>
      <c r="G9" s="1745">
        <f>SUM(B5:B9)/7</f>
        <v>70.539422702404579</v>
      </c>
      <c r="H9" s="1746">
        <f t="shared" si="4"/>
        <v>14.215617258355948</v>
      </c>
      <c r="I9" s="2229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100.55</v>
      </c>
      <c r="P9" s="36">
        <f t="shared" si="5"/>
        <v>0.23999999999999488</v>
      </c>
      <c r="Q9" s="683" t="s">
        <v>271</v>
      </c>
      <c r="R9" s="394">
        <f t="shared" si="9"/>
        <v>100.30333333333334</v>
      </c>
      <c r="S9" s="297">
        <f t="shared" si="6"/>
        <v>0.25000000000001421</v>
      </c>
      <c r="T9" s="687">
        <f>SUM(O5:O9)/7</f>
        <v>71.47</v>
      </c>
      <c r="U9" s="266">
        <f t="shared" si="7"/>
        <v>14.364285714285714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7">
        <v>41426</v>
      </c>
      <c r="B10" s="1752">
        <v>99.830749503144276</v>
      </c>
      <c r="C10" s="21">
        <f t="shared" si="2"/>
        <v>0.32142869465263857</v>
      </c>
      <c r="D10" s="1748" t="s">
        <v>271</v>
      </c>
      <c r="E10" s="687">
        <f t="shared" si="8"/>
        <v>99.502478548741578</v>
      </c>
      <c r="F10" s="266">
        <f t="shared" si="3"/>
        <v>0.34406402870496322</v>
      </c>
      <c r="G10" s="1745">
        <f>SUM(B5:B10)/7</f>
        <v>84.80095834571091</v>
      </c>
      <c r="H10" s="1746">
        <f t="shared" si="4"/>
        <v>14.261535643306331</v>
      </c>
      <c r="I10" s="2229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100.76</v>
      </c>
      <c r="P10" s="36">
        <f t="shared" si="5"/>
        <v>0.21000000000000796</v>
      </c>
      <c r="Q10" s="683" t="s">
        <v>271</v>
      </c>
      <c r="R10" s="394">
        <f t="shared" si="9"/>
        <v>100.54</v>
      </c>
      <c r="S10" s="297">
        <f t="shared" si="6"/>
        <v>0.23666666666666458</v>
      </c>
      <c r="T10" s="687">
        <f>SUM(O5:O10)/7</f>
        <v>85.864285714285728</v>
      </c>
      <c r="U10" s="266">
        <f t="shared" si="7"/>
        <v>14.394285714285729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7">
        <v>41456</v>
      </c>
      <c r="B11" s="1752">
        <v>100.15606158393163</v>
      </c>
      <c r="C11" s="21">
        <f t="shared" si="2"/>
        <v>0.32531208078735574</v>
      </c>
      <c r="D11" s="1748" t="s">
        <v>271</v>
      </c>
      <c r="E11" s="687">
        <f t="shared" si="8"/>
        <v>99.832043965189186</v>
      </c>
      <c r="F11" s="266">
        <f t="shared" si="3"/>
        <v>0.32956541644760762</v>
      </c>
      <c r="G11" s="1745">
        <f t="shared" ref="G11:G43" si="10">SUM(B5:B11)/7</f>
        <v>99.108967143415427</v>
      </c>
      <c r="H11" s="1746">
        <f t="shared" si="4"/>
        <v>14.308008797704517</v>
      </c>
      <c r="I11" s="2229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100.95</v>
      </c>
      <c r="P11" s="36">
        <f t="shared" si="5"/>
        <v>0.18999999999999773</v>
      </c>
      <c r="Q11" s="683" t="s">
        <v>271</v>
      </c>
      <c r="R11" s="394">
        <f t="shared" si="9"/>
        <v>100.75333333333333</v>
      </c>
      <c r="S11" s="297">
        <f t="shared" si="6"/>
        <v>0.21333333333332405</v>
      </c>
      <c r="T11" s="687">
        <f t="shared" ref="T11:T74" si="11">SUM(O5:O11)/7</f>
        <v>100.28571428571431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7">
        <v>41487</v>
      </c>
      <c r="B12" s="1752">
        <v>100.52700927953106</v>
      </c>
      <c r="C12" s="21">
        <f t="shared" si="2"/>
        <v>0.3709476955994262</v>
      </c>
      <c r="D12" s="1748" t="s">
        <v>271</v>
      </c>
      <c r="E12" s="687">
        <f t="shared" si="8"/>
        <v>100.17127345553565</v>
      </c>
      <c r="F12" s="266">
        <f t="shared" si="3"/>
        <v>0.33922949034646876</v>
      </c>
      <c r="G12" s="1745">
        <f t="shared" si="10"/>
        <v>99.481321933639762</v>
      </c>
      <c r="H12" s="1746">
        <f t="shared" si="4"/>
        <v>0.37235479022433537</v>
      </c>
      <c r="I12" s="2229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101.12</v>
      </c>
      <c r="P12" s="36">
        <f t="shared" si="5"/>
        <v>0.17000000000000171</v>
      </c>
      <c r="Q12" s="683" t="s">
        <v>271</v>
      </c>
      <c r="R12" s="394">
        <f t="shared" si="9"/>
        <v>100.94333333333334</v>
      </c>
      <c r="S12" s="297">
        <f t="shared" si="6"/>
        <v>0.19000000000001194</v>
      </c>
      <c r="T12" s="687">
        <f t="shared" si="11"/>
        <v>100.50571428571428</v>
      </c>
      <c r="U12" s="266">
        <f t="shared" si="7"/>
        <v>0.21999999999997044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7">
        <v>41518</v>
      </c>
      <c r="B13" s="1752">
        <v>100.98472158842809</v>
      </c>
      <c r="C13" s="21">
        <f t="shared" si="2"/>
        <v>0.45771230889702963</v>
      </c>
      <c r="D13" s="1748" t="s">
        <v>271</v>
      </c>
      <c r="E13" s="687">
        <f t="shared" si="8"/>
        <v>100.55593081729693</v>
      </c>
      <c r="F13" s="266">
        <f t="shared" si="3"/>
        <v>0.38465736176127052</v>
      </c>
      <c r="G13" s="1745">
        <f t="shared" si="10"/>
        <v>99.853397930734985</v>
      </c>
      <c r="H13" s="1746">
        <f t="shared" si="4"/>
        <v>0.37207599709522299</v>
      </c>
      <c r="I13" s="2229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101.27</v>
      </c>
      <c r="P13" s="36">
        <f t="shared" si="5"/>
        <v>0.14999999999999147</v>
      </c>
      <c r="Q13" s="683" t="s">
        <v>271</v>
      </c>
      <c r="R13" s="394">
        <f t="shared" si="9"/>
        <v>101.11333333333333</v>
      </c>
      <c r="S13" s="297">
        <f t="shared" si="6"/>
        <v>0.16999999999998749</v>
      </c>
      <c r="T13" s="687">
        <f t="shared" si="11"/>
        <v>100.71571428571428</v>
      </c>
      <c r="U13" s="266">
        <f t="shared" si="7"/>
        <v>0.21000000000000796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7">
        <v>41548</v>
      </c>
      <c r="B14" s="1752">
        <v>101.46384086746367</v>
      </c>
      <c r="C14" s="21">
        <f t="shared" si="2"/>
        <v>0.47911927903558649</v>
      </c>
      <c r="D14" s="1748" t="s">
        <v>271</v>
      </c>
      <c r="E14" s="687">
        <f t="shared" si="8"/>
        <v>100.99185724514093</v>
      </c>
      <c r="F14" s="266">
        <f t="shared" si="3"/>
        <v>0.43592642784400937</v>
      </c>
      <c r="G14" s="1745">
        <f t="shared" si="10"/>
        <v>100.23415270936846</v>
      </c>
      <c r="H14" s="1746">
        <f t="shared" si="4"/>
        <v>0.38075477863347373</v>
      </c>
      <c r="I14" s="2229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101.39</v>
      </c>
      <c r="P14" s="36">
        <f t="shared" si="5"/>
        <v>0.12000000000000455</v>
      </c>
      <c r="Q14" s="683" t="s">
        <v>271</v>
      </c>
      <c r="R14" s="394">
        <f t="shared" si="9"/>
        <v>101.25999999999999</v>
      </c>
      <c r="S14" s="297">
        <f t="shared" si="6"/>
        <v>0.14666666666666117</v>
      </c>
      <c r="T14" s="687">
        <f t="shared" si="11"/>
        <v>100.90714285714286</v>
      </c>
      <c r="U14" s="266">
        <f t="shared" si="7"/>
        <v>0.19142857142857395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7">
        <v>41579</v>
      </c>
      <c r="B15" s="1752">
        <v>101.82415743683957</v>
      </c>
      <c r="C15" s="21">
        <f t="shared" si="2"/>
        <v>0.36031656937589673</v>
      </c>
      <c r="D15" s="1748" t="s">
        <v>271</v>
      </c>
      <c r="E15" s="687">
        <f t="shared" si="8"/>
        <v>101.42423996424378</v>
      </c>
      <c r="F15" s="266">
        <f t="shared" si="3"/>
        <v>0.43238271910284709</v>
      </c>
      <c r="G15" s="1745">
        <f t="shared" si="10"/>
        <v>100.61369443826142</v>
      </c>
      <c r="H15" s="1746">
        <f t="shared" si="4"/>
        <v>0.3795417288929599</v>
      </c>
      <c r="I15" s="2229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101.47</v>
      </c>
      <c r="P15" s="36">
        <f t="shared" si="5"/>
        <v>7.9999999999998295E-2</v>
      </c>
      <c r="Q15" s="683" t="s">
        <v>271</v>
      </c>
      <c r="R15" s="394">
        <f t="shared" si="9"/>
        <v>101.37666666666667</v>
      </c>
      <c r="S15" s="297">
        <f t="shared" si="6"/>
        <v>0.11666666666667425</v>
      </c>
      <c r="T15" s="52">
        <f t="shared" si="11"/>
        <v>101.07285714285715</v>
      </c>
      <c r="U15" s="263">
        <f t="shared" si="7"/>
        <v>0.16571428571428726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13">
        <v>41609</v>
      </c>
      <c r="B16" s="2217">
        <v>101.95174990683162</v>
      </c>
      <c r="C16" s="253">
        <f t="shared" si="2"/>
        <v>0.12759246999205232</v>
      </c>
      <c r="D16" s="2218" t="s">
        <v>271</v>
      </c>
      <c r="E16" s="684">
        <f t="shared" si="8"/>
        <v>101.74658273704495</v>
      </c>
      <c r="F16" s="694">
        <f t="shared" si="3"/>
        <v>0.3223427728011643</v>
      </c>
      <c r="G16" s="1694">
        <f t="shared" si="10"/>
        <v>100.96261288088142</v>
      </c>
      <c r="H16" s="2218">
        <f t="shared" si="4"/>
        <v>0.34891844262000404</v>
      </c>
      <c r="I16" s="2230" t="s">
        <v>344</v>
      </c>
      <c r="J16" s="1743" t="str">
        <f t="shared" si="0"/>
        <v>山</v>
      </c>
      <c r="K16" s="2541">
        <v>1</v>
      </c>
      <c r="L16" s="2193"/>
      <c r="N16" s="256">
        <v>41609</v>
      </c>
      <c r="O16" s="714">
        <v>101.47</v>
      </c>
      <c r="P16" s="253">
        <f t="shared" si="5"/>
        <v>0</v>
      </c>
      <c r="Q16" s="684" t="s">
        <v>271</v>
      </c>
      <c r="R16" s="1694">
        <f t="shared" si="9"/>
        <v>101.44333333333334</v>
      </c>
      <c r="S16" s="298">
        <f t="shared" si="6"/>
        <v>6.6666666666677088E-2</v>
      </c>
      <c r="T16" s="684">
        <f t="shared" si="11"/>
        <v>101.20428571428572</v>
      </c>
      <c r="U16" s="694">
        <f t="shared" si="7"/>
        <v>0.13142857142857167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7">
        <v>41640</v>
      </c>
      <c r="B17" s="1752">
        <v>101.77048669837147</v>
      </c>
      <c r="C17" s="21">
        <f t="shared" si="2"/>
        <v>-0.18126320846015176</v>
      </c>
      <c r="D17" s="1746">
        <f t="shared" ref="D17:D80" si="12">ROUND((B17-B5)/B5*100,2)</f>
        <v>3.93</v>
      </c>
      <c r="E17" s="687">
        <f t="shared" si="8"/>
        <v>101.84879801401422</v>
      </c>
      <c r="F17" s="266">
        <f t="shared" si="3"/>
        <v>0.10221527696927524</v>
      </c>
      <c r="G17" s="1745">
        <f t="shared" si="10"/>
        <v>101.23971819448529</v>
      </c>
      <c r="H17" s="1746">
        <f t="shared" si="4"/>
        <v>0.27710531360386881</v>
      </c>
      <c r="I17" s="2229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101.39</v>
      </c>
      <c r="P17" s="36">
        <f t="shared" si="5"/>
        <v>-7.9999999999998295E-2</v>
      </c>
      <c r="Q17" s="263">
        <f t="shared" ref="Q17:Q80" si="13">ROUND((O17-O5)/O5*100,2)</f>
        <v>1.82</v>
      </c>
      <c r="R17" s="394">
        <f t="shared" si="9"/>
        <v>101.44333333333333</v>
      </c>
      <c r="S17" s="297">
        <f t="shared" si="6"/>
        <v>0</v>
      </c>
      <c r="T17" s="687">
        <f t="shared" si="11"/>
        <v>101.29428571428571</v>
      </c>
      <c r="U17" s="266">
        <f t="shared" si="7"/>
        <v>8.99999999999892E-2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7">
        <v>41671</v>
      </c>
      <c r="B18" s="1752">
        <v>101.34030419838818</v>
      </c>
      <c r="C18" s="21">
        <f t="shared" si="2"/>
        <v>-0.43018249998328884</v>
      </c>
      <c r="D18" s="1746">
        <f t="shared" si="12"/>
        <v>3.01</v>
      </c>
      <c r="E18" s="687">
        <f t="shared" si="8"/>
        <v>101.6875136011971</v>
      </c>
      <c r="F18" s="266">
        <f t="shared" si="3"/>
        <v>-0.16128441281712469</v>
      </c>
      <c r="G18" s="1745">
        <f t="shared" si="10"/>
        <v>101.40889571083622</v>
      </c>
      <c r="H18" s="1746">
        <f t="shared" si="4"/>
        <v>0.1691775163509277</v>
      </c>
      <c r="I18" s="2229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101.24</v>
      </c>
      <c r="P18" s="36">
        <f t="shared" si="5"/>
        <v>-0.15000000000000568</v>
      </c>
      <c r="Q18" s="263">
        <f t="shared" si="13"/>
        <v>1.44</v>
      </c>
      <c r="R18" s="394">
        <f t="shared" si="9"/>
        <v>101.36666666666667</v>
      </c>
      <c r="S18" s="297">
        <f t="shared" si="6"/>
        <v>-7.6666666666653782E-2</v>
      </c>
      <c r="T18" s="687">
        <f t="shared" si="11"/>
        <v>101.33571428571429</v>
      </c>
      <c r="U18" s="266">
        <f t="shared" si="7"/>
        <v>4.1428571428582472E-2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7">
        <v>41699</v>
      </c>
      <c r="B19" s="1752">
        <v>100.77965500077724</v>
      </c>
      <c r="C19" s="21">
        <f t="shared" si="2"/>
        <v>-0.56064919761094245</v>
      </c>
      <c r="D19" s="1746">
        <f t="shared" si="12"/>
        <v>2.0099999999999998</v>
      </c>
      <c r="E19" s="687">
        <f t="shared" si="8"/>
        <v>101.29681529917896</v>
      </c>
      <c r="F19" s="266">
        <f t="shared" si="3"/>
        <v>-0.39069830201813716</v>
      </c>
      <c r="G19" s="611">
        <f t="shared" si="10"/>
        <v>101.44498795672855</v>
      </c>
      <c r="H19" s="633">
        <f t="shared" si="4"/>
        <v>3.6092245892334063E-2</v>
      </c>
      <c r="I19" s="2229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101.03</v>
      </c>
      <c r="P19" s="36">
        <f t="shared" si="5"/>
        <v>-0.20999999999999375</v>
      </c>
      <c r="Q19" s="263">
        <f t="shared" si="13"/>
        <v>0.98</v>
      </c>
      <c r="R19" s="394">
        <f t="shared" si="9"/>
        <v>101.21999999999998</v>
      </c>
      <c r="S19" s="297">
        <f t="shared" si="6"/>
        <v>-0.14666666666668959</v>
      </c>
      <c r="T19" s="687">
        <f t="shared" si="11"/>
        <v>101.32285714285715</v>
      </c>
      <c r="U19" s="266">
        <f t="shared" si="7"/>
        <v>-1.2857142857143344E-2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7">
        <v>41730</v>
      </c>
      <c r="B20" s="1752">
        <v>100.23807995010073</v>
      </c>
      <c r="C20" s="21">
        <f t="shared" si="2"/>
        <v>-0.54157505067651357</v>
      </c>
      <c r="D20" s="1746">
        <f t="shared" si="12"/>
        <v>1.08</v>
      </c>
      <c r="E20" s="687">
        <f t="shared" si="8"/>
        <v>100.78601304975537</v>
      </c>
      <c r="F20" s="266">
        <f t="shared" si="3"/>
        <v>-0.51080224942359109</v>
      </c>
      <c r="G20" s="611">
        <f t="shared" si="10"/>
        <v>101.33832486553892</v>
      </c>
      <c r="H20" s="633">
        <f t="shared" si="4"/>
        <v>-0.10666309118963113</v>
      </c>
      <c r="I20" s="2229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100.77</v>
      </c>
      <c r="P20" s="36">
        <f t="shared" si="5"/>
        <v>-0.26000000000000512</v>
      </c>
      <c r="Q20" s="263">
        <f t="shared" si="13"/>
        <v>0.46</v>
      </c>
      <c r="R20" s="394">
        <f t="shared" si="9"/>
        <v>101.01333333333332</v>
      </c>
      <c r="S20" s="297">
        <f t="shared" si="6"/>
        <v>-0.20666666666666345</v>
      </c>
      <c r="T20" s="687">
        <f t="shared" si="11"/>
        <v>101.25142857142858</v>
      </c>
      <c r="U20" s="266">
        <f t="shared" si="7"/>
        <v>-7.1428571428569398E-2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7">
        <v>41760</v>
      </c>
      <c r="B21" s="1752">
        <v>99.813785038861894</v>
      </c>
      <c r="C21" s="21">
        <f t="shared" si="2"/>
        <v>-0.42429491123883167</v>
      </c>
      <c r="D21" s="1746">
        <f t="shared" si="12"/>
        <v>0.31</v>
      </c>
      <c r="E21" s="687">
        <f t="shared" si="8"/>
        <v>100.2771733299133</v>
      </c>
      <c r="F21" s="266">
        <f t="shared" si="3"/>
        <v>-0.50883971984207221</v>
      </c>
      <c r="G21" s="611">
        <f t="shared" si="10"/>
        <v>101.10260260431009</v>
      </c>
      <c r="H21" s="633">
        <f t="shared" si="4"/>
        <v>-0.23572226122882967</v>
      </c>
      <c r="I21" s="2229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100.52</v>
      </c>
      <c r="P21" s="36">
        <f t="shared" si="5"/>
        <v>-0.25</v>
      </c>
      <c r="Q21" s="263">
        <f t="shared" si="13"/>
        <v>-0.03</v>
      </c>
      <c r="R21" s="394">
        <f t="shared" si="9"/>
        <v>100.77333333333333</v>
      </c>
      <c r="S21" s="297">
        <f t="shared" si="6"/>
        <v>-0.23999999999999488</v>
      </c>
      <c r="T21" s="687">
        <f t="shared" si="11"/>
        <v>101.12714285714286</v>
      </c>
      <c r="U21" s="266">
        <f t="shared" si="7"/>
        <v>-0.124285714285719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7">
        <v>41791</v>
      </c>
      <c r="B22" s="1752">
        <v>99.553561481422747</v>
      </c>
      <c r="C22" s="21">
        <f t="shared" si="2"/>
        <v>-0.26022355743914716</v>
      </c>
      <c r="D22" s="1746">
        <f t="shared" si="12"/>
        <v>-0.28000000000000003</v>
      </c>
      <c r="E22" s="687">
        <f t="shared" si="8"/>
        <v>99.868475490128461</v>
      </c>
      <c r="F22" s="266">
        <f t="shared" si="3"/>
        <v>-0.40869783978483554</v>
      </c>
      <c r="G22" s="611">
        <f t="shared" si="10"/>
        <v>100.77823175353628</v>
      </c>
      <c r="H22" s="633">
        <f t="shared" si="4"/>
        <v>-0.32437085077381766</v>
      </c>
      <c r="I22" s="2229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100.31</v>
      </c>
      <c r="P22" s="36">
        <f t="shared" si="5"/>
        <v>-0.20999999999999375</v>
      </c>
      <c r="Q22" s="263">
        <f t="shared" si="13"/>
        <v>-0.45</v>
      </c>
      <c r="R22" s="394">
        <f t="shared" si="9"/>
        <v>100.53333333333335</v>
      </c>
      <c r="S22" s="297">
        <f t="shared" si="6"/>
        <v>-0.23999999999998067</v>
      </c>
      <c r="T22" s="687">
        <f t="shared" si="11"/>
        <v>100.96142857142857</v>
      </c>
      <c r="U22" s="266">
        <f t="shared" si="7"/>
        <v>-0.16571428571428726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7">
        <v>41821</v>
      </c>
      <c r="B23" s="1752">
        <v>99.478925898193154</v>
      </c>
      <c r="C23" s="21">
        <f t="shared" si="2"/>
        <v>-7.4635583229593294E-2</v>
      </c>
      <c r="D23" s="1746">
        <f t="shared" si="12"/>
        <v>-0.68</v>
      </c>
      <c r="E23" s="687">
        <f t="shared" si="8"/>
        <v>99.615424139492589</v>
      </c>
      <c r="F23" s="266">
        <f t="shared" si="3"/>
        <v>-0.25305135063587159</v>
      </c>
      <c r="G23" s="611">
        <f t="shared" si="10"/>
        <v>100.42497118087363</v>
      </c>
      <c r="H23" s="633">
        <f t="shared" si="4"/>
        <v>-0.35326057266264854</v>
      </c>
      <c r="I23" s="2229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100.16</v>
      </c>
      <c r="P23" s="36">
        <f t="shared" si="5"/>
        <v>-0.15000000000000568</v>
      </c>
      <c r="Q23" s="263">
        <f t="shared" si="13"/>
        <v>-0.78</v>
      </c>
      <c r="R23" s="394">
        <f t="shared" si="9"/>
        <v>100.33</v>
      </c>
      <c r="S23" s="297">
        <f t="shared" si="6"/>
        <v>-0.20333333333334735</v>
      </c>
      <c r="T23" s="687">
        <f t="shared" si="11"/>
        <v>100.77428571428571</v>
      </c>
      <c r="U23" s="266">
        <f t="shared" si="7"/>
        <v>-0.1871428571428595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7">
        <v>41852</v>
      </c>
      <c r="B24" s="1752">
        <v>99.565982762665115</v>
      </c>
      <c r="C24" s="21">
        <f t="shared" si="2"/>
        <v>8.7056864471961148E-2</v>
      </c>
      <c r="D24" s="1746">
        <f t="shared" si="12"/>
        <v>-0.96</v>
      </c>
      <c r="E24" s="687">
        <f t="shared" si="8"/>
        <v>99.532823380760348</v>
      </c>
      <c r="F24" s="266">
        <f t="shared" si="3"/>
        <v>-8.260075873224082E-2</v>
      </c>
      <c r="G24" s="611">
        <f t="shared" si="10"/>
        <v>100.11004204720129</v>
      </c>
      <c r="H24" s="633">
        <f t="shared" si="4"/>
        <v>-0.31492913367233655</v>
      </c>
      <c r="I24" s="2229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100.07</v>
      </c>
      <c r="P24" s="36">
        <f t="shared" si="5"/>
        <v>-9.0000000000003411E-2</v>
      </c>
      <c r="Q24" s="263">
        <f t="shared" si="13"/>
        <v>-1.04</v>
      </c>
      <c r="R24" s="394">
        <f t="shared" si="9"/>
        <v>100.17999999999999</v>
      </c>
      <c r="S24" s="297">
        <f t="shared" si="6"/>
        <v>-0.15000000000000568</v>
      </c>
      <c r="T24" s="687">
        <f t="shared" si="11"/>
        <v>100.58571428571427</v>
      </c>
      <c r="U24" s="266">
        <f t="shared" si="7"/>
        <v>-0.18857142857143572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7">
        <v>41883</v>
      </c>
      <c r="B25" s="1752">
        <v>99.6074794318492</v>
      </c>
      <c r="C25" s="21">
        <f t="shared" si="2"/>
        <v>4.1496669184084567E-2</v>
      </c>
      <c r="D25" s="1746">
        <f t="shared" si="12"/>
        <v>-1.36</v>
      </c>
      <c r="E25" s="687">
        <f t="shared" si="8"/>
        <v>99.550796030902475</v>
      </c>
      <c r="F25" s="266">
        <f t="shared" si="3"/>
        <v>1.7972650142127122E-2</v>
      </c>
      <c r="G25" s="611">
        <f t="shared" si="10"/>
        <v>99.862495651981448</v>
      </c>
      <c r="H25" s="633">
        <f t="shared" si="4"/>
        <v>-0.24754639521984245</v>
      </c>
      <c r="I25" s="2229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100.02</v>
      </c>
      <c r="P25" s="36">
        <f t="shared" si="5"/>
        <v>-4.9999999999997158E-2</v>
      </c>
      <c r="Q25" s="263">
        <f t="shared" si="13"/>
        <v>-1.23</v>
      </c>
      <c r="R25" s="394">
        <f t="shared" si="9"/>
        <v>100.08333333333333</v>
      </c>
      <c r="S25" s="297">
        <f t="shared" si="6"/>
        <v>-9.6666666666664014E-2</v>
      </c>
      <c r="T25" s="687">
        <f t="shared" si="11"/>
        <v>100.41142857142856</v>
      </c>
      <c r="U25" s="266">
        <f t="shared" si="7"/>
        <v>-0.17428571428571615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7">
        <v>41913</v>
      </c>
      <c r="B26" s="1752">
        <v>99.571148467800356</v>
      </c>
      <c r="C26" s="21">
        <f t="shared" si="2"/>
        <v>-3.6330964048843839E-2</v>
      </c>
      <c r="D26" s="1746">
        <f t="shared" si="12"/>
        <v>-1.87</v>
      </c>
      <c r="E26" s="687">
        <f t="shared" si="8"/>
        <v>99.581536887438233</v>
      </c>
      <c r="F26" s="266">
        <f t="shared" si="3"/>
        <v>3.0740856535757644E-2</v>
      </c>
      <c r="G26" s="611">
        <f t="shared" si="10"/>
        <v>99.689851861556164</v>
      </c>
      <c r="H26" s="633">
        <f t="shared" si="4"/>
        <v>-0.17264379042528333</v>
      </c>
      <c r="I26" s="2229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</v>
      </c>
      <c r="P26" s="593">
        <f t="shared" si="5"/>
        <v>-1.9999999999996021E-2</v>
      </c>
      <c r="Q26" s="693">
        <f t="shared" si="13"/>
        <v>-1.37</v>
      </c>
      <c r="R26" s="393">
        <f t="shared" si="9"/>
        <v>100.02999999999999</v>
      </c>
      <c r="S26" s="295">
        <f t="shared" si="6"/>
        <v>-5.333333333334167E-2</v>
      </c>
      <c r="T26" s="683">
        <f t="shared" si="11"/>
        <v>100.26428571428572</v>
      </c>
      <c r="U26" s="693">
        <f t="shared" si="7"/>
        <v>-0.14714285714283903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7">
        <v>41944</v>
      </c>
      <c r="B27" s="1752">
        <v>99.460835485941246</v>
      </c>
      <c r="C27" s="21">
        <f t="shared" si="2"/>
        <v>-0.11031298185910998</v>
      </c>
      <c r="D27" s="1746">
        <f t="shared" si="12"/>
        <v>-2.3199999999999998</v>
      </c>
      <c r="E27" s="687">
        <f t="shared" si="8"/>
        <v>99.546487795196924</v>
      </c>
      <c r="F27" s="266">
        <f t="shared" si="3"/>
        <v>-3.5049092241308699E-2</v>
      </c>
      <c r="G27" s="611">
        <f t="shared" si="10"/>
        <v>99.578816938104822</v>
      </c>
      <c r="H27" s="633">
        <f t="shared" si="4"/>
        <v>-0.11103492345134214</v>
      </c>
      <c r="I27" s="2229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100.02</v>
      </c>
      <c r="P27" s="559">
        <f t="shared" si="5"/>
        <v>1.9999999999996021E-2</v>
      </c>
      <c r="Q27" s="263">
        <f t="shared" si="13"/>
        <v>-1.43</v>
      </c>
      <c r="R27" s="394">
        <f t="shared" si="9"/>
        <v>100.01333333333332</v>
      </c>
      <c r="S27" s="297">
        <f t="shared" si="6"/>
        <v>-1.6666666666665719E-2</v>
      </c>
      <c r="T27" s="687">
        <f t="shared" si="11"/>
        <v>100.15714285714284</v>
      </c>
      <c r="U27" s="266">
        <f t="shared" si="7"/>
        <v>-0.10714285714287541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14">
        <v>41974</v>
      </c>
      <c r="B28" s="1765">
        <v>99.316987095993326</v>
      </c>
      <c r="C28" s="22">
        <f t="shared" si="2"/>
        <v>-0.14384838994791949</v>
      </c>
      <c r="D28" s="1763">
        <f t="shared" si="12"/>
        <v>-2.58</v>
      </c>
      <c r="E28" s="1749">
        <f t="shared" si="8"/>
        <v>99.449657016578314</v>
      </c>
      <c r="F28" s="267">
        <f t="shared" si="3"/>
        <v>-9.6830778618610225E-2</v>
      </c>
      <c r="G28" s="612">
        <f t="shared" si="10"/>
        <v>99.50784580340931</v>
      </c>
      <c r="H28" s="634">
        <f t="shared" si="4"/>
        <v>-7.0971134695511751E-2</v>
      </c>
      <c r="I28" s="2231" t="s">
        <v>346</v>
      </c>
      <c r="J28" s="1741" t="str">
        <f t="shared" si="0"/>
        <v>---</v>
      </c>
      <c r="K28" s="2541">
        <v>0</v>
      </c>
      <c r="L28" s="2193"/>
      <c r="M28" s="10"/>
      <c r="N28" s="201">
        <v>41974</v>
      </c>
      <c r="O28" s="716">
        <v>100.06</v>
      </c>
      <c r="P28" s="559">
        <f t="shared" si="5"/>
        <v>4.0000000000006253E-2</v>
      </c>
      <c r="Q28" s="543">
        <f t="shared" si="13"/>
        <v>-1.39</v>
      </c>
      <c r="R28" s="394">
        <f t="shared" si="9"/>
        <v>100.02666666666666</v>
      </c>
      <c r="S28" s="297">
        <f t="shared" si="6"/>
        <v>1.3333333333335418E-2</v>
      </c>
      <c r="T28" s="688">
        <f t="shared" si="11"/>
        <v>100.09142857142855</v>
      </c>
      <c r="U28" s="267">
        <f t="shared" si="7"/>
        <v>-6.5714285714292942E-2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7">
        <v>42005</v>
      </c>
      <c r="B29" s="1752">
        <v>99.206287522509001</v>
      </c>
      <c r="C29" s="21">
        <f t="shared" si="2"/>
        <v>-0.11069957348432524</v>
      </c>
      <c r="D29" s="1746">
        <f t="shared" si="12"/>
        <v>-2.52</v>
      </c>
      <c r="E29" s="687">
        <f t="shared" si="8"/>
        <v>99.328036701481196</v>
      </c>
      <c r="F29" s="266">
        <f t="shared" si="3"/>
        <v>-0.12162031509711824</v>
      </c>
      <c r="G29" s="611">
        <f t="shared" si="10"/>
        <v>99.458235237850189</v>
      </c>
      <c r="H29" s="633">
        <f t="shared" si="4"/>
        <v>-4.9610565559120801E-2</v>
      </c>
      <c r="I29" s="2229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100.12</v>
      </c>
      <c r="P29" s="560">
        <f t="shared" si="5"/>
        <v>6.0000000000002274E-2</v>
      </c>
      <c r="Q29" s="263">
        <f t="shared" si="13"/>
        <v>-1.25</v>
      </c>
      <c r="R29" s="642">
        <f t="shared" si="9"/>
        <v>100.06666666666666</v>
      </c>
      <c r="S29" s="643">
        <f t="shared" si="6"/>
        <v>4.0000000000006253E-2</v>
      </c>
      <c r="T29" s="687">
        <f t="shared" si="11"/>
        <v>100.0642857142857</v>
      </c>
      <c r="U29" s="266">
        <f t="shared" si="7"/>
        <v>-2.7142857142848698E-2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7">
        <v>42036</v>
      </c>
      <c r="B30" s="1752">
        <v>99.131751509265385</v>
      </c>
      <c r="C30" s="21">
        <f t="shared" si="2"/>
        <v>-7.4536013243616139E-2</v>
      </c>
      <c r="D30" s="1746">
        <f t="shared" si="12"/>
        <v>-2.1800000000000002</v>
      </c>
      <c r="E30" s="687">
        <f t="shared" si="8"/>
        <v>99.218342042589242</v>
      </c>
      <c r="F30" s="266">
        <f t="shared" si="3"/>
        <v>-0.10969465889195362</v>
      </c>
      <c r="G30" s="611">
        <f t="shared" si="10"/>
        <v>99.4086388965748</v>
      </c>
      <c r="H30" s="633">
        <f t="shared" si="4"/>
        <v>-4.9596341275389477E-2</v>
      </c>
      <c r="I30" s="2229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</v>
      </c>
      <c r="P30" s="559">
        <f t="shared" si="5"/>
        <v>7.9999999999998295E-2</v>
      </c>
      <c r="Q30" s="263">
        <f t="shared" si="13"/>
        <v>-1.03</v>
      </c>
      <c r="R30" s="394">
        <f t="shared" si="9"/>
        <v>100.12666666666667</v>
      </c>
      <c r="S30" s="297">
        <f t="shared" si="6"/>
        <v>6.0000000000002274E-2</v>
      </c>
      <c r="T30" s="687">
        <f t="shared" si="11"/>
        <v>100.07000000000001</v>
      </c>
      <c r="U30" s="266">
        <f t="shared" si="7"/>
        <v>5.7142857143048786E-3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7">
        <v>42064</v>
      </c>
      <c r="B31" s="1752">
        <v>99.111983092760497</v>
      </c>
      <c r="C31" s="36">
        <f t="shared" si="2"/>
        <v>-1.9768416504888364E-2</v>
      </c>
      <c r="D31" s="1746">
        <f t="shared" si="12"/>
        <v>-1.65</v>
      </c>
      <c r="E31" s="52">
        <f t="shared" si="8"/>
        <v>99.150007374844961</v>
      </c>
      <c r="F31" s="263">
        <f t="shared" si="3"/>
        <v>-6.8334667744281319E-2</v>
      </c>
      <c r="G31" s="394">
        <f t="shared" si="10"/>
        <v>99.34378180087414</v>
      </c>
      <c r="H31" s="297">
        <f t="shared" si="4"/>
        <v>-6.4857095700659784E-2</v>
      </c>
      <c r="I31" s="2232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100.28</v>
      </c>
      <c r="P31" s="559">
        <f t="shared" si="5"/>
        <v>7.9999999999998295E-2</v>
      </c>
      <c r="Q31" s="263">
        <f t="shared" si="13"/>
        <v>-0.74</v>
      </c>
      <c r="R31" s="394">
        <f t="shared" si="9"/>
        <v>100.2</v>
      </c>
      <c r="S31" s="297">
        <f t="shared" si="6"/>
        <v>7.3333333333337691E-2</v>
      </c>
      <c r="T31" s="687">
        <f t="shared" si="11"/>
        <v>100.1</v>
      </c>
      <c r="U31" s="266">
        <f t="shared" si="7"/>
        <v>2.9999999999986926E-2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7">
        <v>42095</v>
      </c>
      <c r="B32" s="1752">
        <v>99.13711415062518</v>
      </c>
      <c r="C32" s="36">
        <f t="shared" si="2"/>
        <v>2.5131057864683726E-2</v>
      </c>
      <c r="D32" s="1746">
        <f t="shared" si="12"/>
        <v>-1.1000000000000001</v>
      </c>
      <c r="E32" s="687">
        <f t="shared" si="8"/>
        <v>99.126949584217016</v>
      </c>
      <c r="F32" s="266">
        <f t="shared" si="3"/>
        <v>-2.3057790627944996E-2</v>
      </c>
      <c r="G32" s="611">
        <f t="shared" si="10"/>
        <v>99.276586760699274</v>
      </c>
      <c r="H32" s="633">
        <f t="shared" si="4"/>
        <v>-6.7195040174865994E-2</v>
      </c>
      <c r="I32" s="2229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100.36</v>
      </c>
      <c r="P32" s="559">
        <f t="shared" si="5"/>
        <v>7.9999999999998295E-2</v>
      </c>
      <c r="Q32" s="263">
        <f t="shared" si="13"/>
        <v>-0.41</v>
      </c>
      <c r="R32" s="394">
        <f t="shared" si="9"/>
        <v>100.28000000000002</v>
      </c>
      <c r="S32" s="297">
        <f t="shared" si="6"/>
        <v>8.0000000000012506E-2</v>
      </c>
      <c r="T32" s="687">
        <f t="shared" si="11"/>
        <v>100.14857142857143</v>
      </c>
      <c r="U32" s="266">
        <f t="shared" si="7"/>
        <v>4.8571428571435149E-2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7">
        <v>42125</v>
      </c>
      <c r="B33" s="1752">
        <v>99.203835278270674</v>
      </c>
      <c r="C33" s="21">
        <f t="shared" si="2"/>
        <v>6.6721127645493539E-2</v>
      </c>
      <c r="D33" s="1746">
        <f t="shared" si="12"/>
        <v>-0.61</v>
      </c>
      <c r="E33" s="687">
        <f t="shared" si="8"/>
        <v>99.150977507218784</v>
      </c>
      <c r="F33" s="266">
        <f t="shared" si="3"/>
        <v>2.4027923001767704E-2</v>
      </c>
      <c r="G33" s="611">
        <f t="shared" si="10"/>
        <v>99.224113447909332</v>
      </c>
      <c r="H33" s="633">
        <f t="shared" si="4"/>
        <v>-5.2473312789942383E-2</v>
      </c>
      <c r="I33" s="2229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7.000000000000739E-2</v>
      </c>
      <c r="Q33" s="263">
        <f t="shared" si="13"/>
        <v>-0.09</v>
      </c>
      <c r="R33" s="394">
        <f t="shared" si="9"/>
        <v>100.35666666666667</v>
      </c>
      <c r="S33" s="297">
        <f t="shared" si="6"/>
        <v>7.6666666666653782E-2</v>
      </c>
      <c r="T33" s="687">
        <f t="shared" si="11"/>
        <v>100.21000000000001</v>
      </c>
      <c r="U33" s="266">
        <f t="shared" si="7"/>
        <v>6.1428571428578493E-2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7">
        <v>42156</v>
      </c>
      <c r="B34" s="1752">
        <v>99.230838078844613</v>
      </c>
      <c r="C34" s="21">
        <f t="shared" si="2"/>
        <v>2.7002800573939112E-2</v>
      </c>
      <c r="D34" s="1746">
        <f t="shared" si="12"/>
        <v>-0.32</v>
      </c>
      <c r="E34" s="687">
        <f t="shared" si="8"/>
        <v>99.190595835913484</v>
      </c>
      <c r="F34" s="266">
        <f t="shared" si="3"/>
        <v>3.9618328694700722E-2</v>
      </c>
      <c r="G34" s="611">
        <f t="shared" si="10"/>
        <v>99.19125667546696</v>
      </c>
      <c r="H34" s="633">
        <f t="shared" si="4"/>
        <v>-3.2856772442372062E-2</v>
      </c>
      <c r="I34" s="2229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0.14000000000000001</v>
      </c>
      <c r="R34" s="393">
        <f t="shared" si="9"/>
        <v>100.41333333333334</v>
      </c>
      <c r="S34" s="295">
        <f t="shared" si="6"/>
        <v>5.6666666666671972E-2</v>
      </c>
      <c r="T34" s="683">
        <f t="shared" si="11"/>
        <v>100.27142857142859</v>
      </c>
      <c r="U34" s="693">
        <f t="shared" si="7"/>
        <v>6.1428571428578493E-2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7">
        <v>42186</v>
      </c>
      <c r="B35" s="1752">
        <v>99.187067385908946</v>
      </c>
      <c r="C35" s="21">
        <f t="shared" si="2"/>
        <v>-4.3770692935666489E-2</v>
      </c>
      <c r="D35" s="1746">
        <f t="shared" si="12"/>
        <v>-0.28999999999999998</v>
      </c>
      <c r="E35" s="687">
        <f t="shared" si="8"/>
        <v>99.207246914341411</v>
      </c>
      <c r="F35" s="266">
        <f t="shared" si="3"/>
        <v>1.6651078427926791E-2</v>
      </c>
      <c r="G35" s="611">
        <f t="shared" si="10"/>
        <v>99.172696716883465</v>
      </c>
      <c r="H35" s="633">
        <f t="shared" si="4"/>
        <v>-1.8559958583495018E-2</v>
      </c>
      <c r="I35" s="2229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0.26</v>
      </c>
      <c r="R35" s="394">
        <f t="shared" si="9"/>
        <v>100.43333333333334</v>
      </c>
      <c r="S35" s="297">
        <f t="shared" si="6"/>
        <v>1.9999999999996021E-2</v>
      </c>
      <c r="T35" s="687">
        <f t="shared" si="11"/>
        <v>100.32285714285715</v>
      </c>
      <c r="U35" s="266">
        <f t="shared" si="7"/>
        <v>5.1428571428559167E-2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7">
        <v>42217</v>
      </c>
      <c r="B36" s="1752">
        <v>99.11442650492593</v>
      </c>
      <c r="C36" s="21">
        <f t="shared" si="2"/>
        <v>-7.2640880983016132E-2</v>
      </c>
      <c r="D36" s="1746">
        <f t="shared" si="12"/>
        <v>-0.45</v>
      </c>
      <c r="E36" s="687">
        <f t="shared" si="8"/>
        <v>99.177443989893163</v>
      </c>
      <c r="F36" s="266">
        <f t="shared" si="3"/>
        <v>-2.9802924448247836E-2</v>
      </c>
      <c r="G36" s="611">
        <f t="shared" si="10"/>
        <v>99.159573714371604</v>
      </c>
      <c r="H36" s="633">
        <f t="shared" si="4"/>
        <v>-1.3123002511861159E-2</v>
      </c>
      <c r="I36" s="2229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100.35571428571428</v>
      </c>
      <c r="U36" s="266">
        <f t="shared" si="7"/>
        <v>3.2857142857139365E-2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7">
        <v>42248</v>
      </c>
      <c r="B37" s="1752">
        <v>99.000202189586389</v>
      </c>
      <c r="C37" s="21">
        <f t="shared" si="2"/>
        <v>-0.11422431533954125</v>
      </c>
      <c r="D37" s="1746">
        <f t="shared" si="12"/>
        <v>-0.61</v>
      </c>
      <c r="E37" s="687">
        <f t="shared" si="8"/>
        <v>99.100565360140422</v>
      </c>
      <c r="F37" s="266">
        <f t="shared" si="3"/>
        <v>-7.687862975274129E-2</v>
      </c>
      <c r="G37" s="611">
        <f t="shared" si="10"/>
        <v>99.140780954417465</v>
      </c>
      <c r="H37" s="633">
        <f t="shared" si="4"/>
        <v>-1.8792759954138205E-2</v>
      </c>
      <c r="I37" s="2229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0.23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100.36285714285714</v>
      </c>
      <c r="U37" s="266">
        <f t="shared" si="7"/>
        <v>7.1428571428526766E-3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7">
        <v>42278</v>
      </c>
      <c r="B38" s="1752">
        <v>98.913323895413313</v>
      </c>
      <c r="C38" s="21">
        <f t="shared" si="2"/>
        <v>-8.6878294173075687E-2</v>
      </c>
      <c r="D38" s="1746">
        <f t="shared" si="12"/>
        <v>-0.66</v>
      </c>
      <c r="E38" s="687">
        <f t="shared" si="8"/>
        <v>99.009317529975206</v>
      </c>
      <c r="F38" s="266">
        <f t="shared" si="3"/>
        <v>-9.124783016521576E-2</v>
      </c>
      <c r="G38" s="611">
        <f t="shared" si="10"/>
        <v>99.112401069082139</v>
      </c>
      <c r="H38" s="633">
        <f t="shared" si="4"/>
        <v>-2.8379885335326094E-2</v>
      </c>
      <c r="I38" s="2229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0.13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100.34142857142857</v>
      </c>
      <c r="U38" s="266">
        <f t="shared" si="7"/>
        <v>-2.1428571428572241E-2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7">
        <v>42309</v>
      </c>
      <c r="B39" s="1752">
        <v>98.867294628735863</v>
      </c>
      <c r="C39" s="21">
        <f t="shared" si="2"/>
        <v>-4.6029266677450664E-2</v>
      </c>
      <c r="D39" s="1746">
        <f t="shared" si="12"/>
        <v>-0.6</v>
      </c>
      <c r="E39" s="687">
        <f t="shared" si="8"/>
        <v>98.926940237911865</v>
      </c>
      <c r="F39" s="266">
        <f t="shared" si="3"/>
        <v>-8.2377292063341656E-2</v>
      </c>
      <c r="G39" s="611">
        <f t="shared" si="10"/>
        <v>99.073855423097953</v>
      </c>
      <c r="H39" s="633">
        <f t="shared" si="4"/>
        <v>-3.8545645984186194E-2</v>
      </c>
      <c r="I39" s="2229" t="s">
        <v>346</v>
      </c>
      <c r="J39" s="1740" t="str">
        <f t="shared" si="0"/>
        <v>---</v>
      </c>
      <c r="K39" s="17">
        <v>0</v>
      </c>
      <c r="L39" s="645"/>
      <c r="M39" s="10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-0.01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-4.9999999999997158E-2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14">
        <v>42339</v>
      </c>
      <c r="B40" s="1765">
        <v>98.872508065488546</v>
      </c>
      <c r="C40" s="22">
        <f t="shared" si="2"/>
        <v>5.2134367526832648E-3</v>
      </c>
      <c r="D40" s="1763">
        <f t="shared" si="12"/>
        <v>-0.45</v>
      </c>
      <c r="E40" s="1749">
        <f t="shared" ref="E40:E55" si="14">SUM(B38:B40)/3</f>
        <v>98.88437552987925</v>
      </c>
      <c r="F40" s="267">
        <f t="shared" si="3"/>
        <v>-4.2564708032614362E-2</v>
      </c>
      <c r="G40" s="612">
        <f t="shared" si="10"/>
        <v>99.026522964129086</v>
      </c>
      <c r="H40" s="634">
        <f t="shared" si="4"/>
        <v>-4.7332458968867286E-2</v>
      </c>
      <c r="I40" s="2231" t="s">
        <v>346</v>
      </c>
      <c r="J40" s="1741" t="str">
        <f t="shared" si="0"/>
        <v>---</v>
      </c>
      <c r="K40" s="2541">
        <v>0</v>
      </c>
      <c r="L40" s="2193"/>
      <c r="M40" s="10"/>
      <c r="N40" s="202">
        <v>42339</v>
      </c>
      <c r="O40" s="711">
        <v>99.9</v>
      </c>
      <c r="P40" s="242">
        <f t="shared" si="5"/>
        <v>-0.10999999999999943</v>
      </c>
      <c r="Q40" s="543">
        <f t="shared" si="13"/>
        <v>-0.16</v>
      </c>
      <c r="R40" s="492">
        <f t="shared" si="9"/>
        <v>100.01333333333332</v>
      </c>
      <c r="S40" s="490">
        <f t="shared" si="6"/>
        <v>-0.11666666666667425</v>
      </c>
      <c r="T40" s="688">
        <f t="shared" si="11"/>
        <v>100.21571428571428</v>
      </c>
      <c r="U40" s="267">
        <f t="shared" si="7"/>
        <v>-7.5714285714283847E-2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7">
        <v>42370</v>
      </c>
      <c r="B41" s="1752">
        <v>98.905197068729294</v>
      </c>
      <c r="C41" s="21">
        <f t="shared" si="2"/>
        <v>3.2689003240747638E-2</v>
      </c>
      <c r="D41" s="1746">
        <f t="shared" si="12"/>
        <v>-0.3</v>
      </c>
      <c r="E41" s="687">
        <f t="shared" si="14"/>
        <v>98.881666587651239</v>
      </c>
      <c r="F41" s="266">
        <f t="shared" si="3"/>
        <v>-2.708942228011324E-3</v>
      </c>
      <c r="G41" s="1745">
        <f t="shared" si="10"/>
        <v>98.980002819826908</v>
      </c>
      <c r="H41" s="1746">
        <f t="shared" si="4"/>
        <v>-4.6520144302178323E-2</v>
      </c>
      <c r="I41" s="2229" t="s">
        <v>346</v>
      </c>
      <c r="J41" s="2542" t="str">
        <f t="shared" si="0"/>
        <v>---</v>
      </c>
      <c r="K41" s="17">
        <v>0</v>
      </c>
      <c r="L41" s="645"/>
      <c r="M41" s="10"/>
      <c r="N41" s="200">
        <v>42370</v>
      </c>
      <c r="O41" s="712">
        <v>99.82</v>
      </c>
      <c r="P41" s="244">
        <f t="shared" si="5"/>
        <v>-8.0000000000012506E-2</v>
      </c>
      <c r="Q41" s="263">
        <f t="shared" si="13"/>
        <v>-0.3</v>
      </c>
      <c r="R41" s="642">
        <f t="shared" si="9"/>
        <v>99.910000000000011</v>
      </c>
      <c r="S41" s="643">
        <f t="shared" si="6"/>
        <v>-0.10333333333331041</v>
      </c>
      <c r="T41" s="687">
        <f t="shared" si="11"/>
        <v>100.12571428571427</v>
      </c>
      <c r="U41" s="266">
        <f t="shared" si="7"/>
        <v>-9.0000000000017621E-2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7">
        <v>42401</v>
      </c>
      <c r="B42" s="1752">
        <v>98.861480413031543</v>
      </c>
      <c r="C42" s="36">
        <f t="shared" si="2"/>
        <v>-4.3716655697750184E-2</v>
      </c>
      <c r="D42" s="970">
        <f t="shared" si="12"/>
        <v>-0.27</v>
      </c>
      <c r="E42" s="52">
        <f t="shared" si="14"/>
        <v>98.87972851574979</v>
      </c>
      <c r="F42" s="263">
        <f t="shared" si="3"/>
        <v>-1.9380719014492342E-3</v>
      </c>
      <c r="G42" s="638">
        <f t="shared" si="10"/>
        <v>98.933490395130121</v>
      </c>
      <c r="H42" s="970">
        <f t="shared" si="4"/>
        <v>-4.651242469678607E-2</v>
      </c>
      <c r="I42" s="2232" t="s">
        <v>346</v>
      </c>
      <c r="J42" s="1744" t="str">
        <f t="shared" si="0"/>
        <v>谷</v>
      </c>
      <c r="K42" s="17">
        <v>-1</v>
      </c>
      <c r="L42" s="645"/>
      <c r="M42" s="10"/>
      <c r="N42" s="201">
        <v>42401</v>
      </c>
      <c r="O42" s="710">
        <v>99.76</v>
      </c>
      <c r="P42" s="36">
        <f t="shared" si="5"/>
        <v>-5.9999999999988063E-2</v>
      </c>
      <c r="Q42" s="263">
        <f t="shared" si="13"/>
        <v>-0.44</v>
      </c>
      <c r="R42" s="394">
        <f t="shared" si="9"/>
        <v>99.826666666666668</v>
      </c>
      <c r="S42" s="297">
        <f t="shared" si="6"/>
        <v>-8.3333333333342807E-2</v>
      </c>
      <c r="T42" s="687">
        <f t="shared" si="11"/>
        <v>100.03142857142858</v>
      </c>
      <c r="U42" s="266">
        <f t="shared" si="7"/>
        <v>-9.4285714285689437E-2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7">
        <v>42430</v>
      </c>
      <c r="B43" s="1752">
        <v>98.868160797739534</v>
      </c>
      <c r="C43" s="21">
        <f t="shared" si="2"/>
        <v>6.6803847079910383E-3</v>
      </c>
      <c r="D43" s="1746">
        <f t="shared" si="12"/>
        <v>-0.25</v>
      </c>
      <c r="E43" s="687">
        <f t="shared" si="14"/>
        <v>98.878279426500129</v>
      </c>
      <c r="F43" s="266">
        <f t="shared" si="3"/>
        <v>-1.4490892496610286E-3</v>
      </c>
      <c r="G43" s="1745">
        <f t="shared" si="10"/>
        <v>98.898309579817791</v>
      </c>
      <c r="H43" s="1746">
        <f t="shared" si="4"/>
        <v>-3.5180815312330083E-2</v>
      </c>
      <c r="I43" s="2229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-4.0000000000006253E-2</v>
      </c>
      <c r="Q43" s="263">
        <f t="shared" si="13"/>
        <v>-0.56000000000000005</v>
      </c>
      <c r="R43" s="394">
        <f t="shared" si="9"/>
        <v>99.766666666666652</v>
      </c>
      <c r="S43" s="297">
        <f t="shared" si="6"/>
        <v>-6.0000000000016485E-2</v>
      </c>
      <c r="T43" s="687">
        <f t="shared" si="11"/>
        <v>99.941428571428574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7">
        <v>42461</v>
      </c>
      <c r="B44" s="2522">
        <v>98.911653798519183</v>
      </c>
      <c r="C44" s="36">
        <f t="shared" si="2"/>
        <v>4.3493000779648128E-2</v>
      </c>
      <c r="D44" s="970">
        <f t="shared" si="12"/>
        <v>-0.23</v>
      </c>
      <c r="E44" s="52">
        <f t="shared" si="14"/>
        <v>98.880431669763425</v>
      </c>
      <c r="F44" s="263">
        <f t="shared" si="3"/>
        <v>2.1522432632963273E-3</v>
      </c>
      <c r="G44" s="638">
        <f t="shared" ref="G44" si="15">SUM(B38:B44)/7</f>
        <v>98.885659809665327</v>
      </c>
      <c r="H44" s="970">
        <f t="shared" si="4"/>
        <v>-1.2649770152464157E-2</v>
      </c>
      <c r="I44" s="2232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99.69</v>
      </c>
      <c r="P44" s="36">
        <f t="shared" si="5"/>
        <v>-3.0000000000001137E-2</v>
      </c>
      <c r="Q44" s="263">
        <f t="shared" si="13"/>
        <v>-0.67</v>
      </c>
      <c r="R44" s="394">
        <f t="shared" si="9"/>
        <v>99.723333333333343</v>
      </c>
      <c r="S44" s="297">
        <f t="shared" si="6"/>
        <v>-4.3333333333308133E-2</v>
      </c>
      <c r="T44" s="687">
        <f t="shared" si="11"/>
        <v>99.861428571428561</v>
      </c>
      <c r="U44" s="266">
        <f t="shared" si="7"/>
        <v>-8.0000000000012506E-2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7">
        <v>42491</v>
      </c>
      <c r="B45" s="1752">
        <v>99.014748182677351</v>
      </c>
      <c r="C45" s="21">
        <f t="shared" si="2"/>
        <v>0.10309438415816885</v>
      </c>
      <c r="D45" s="1746">
        <f t="shared" si="12"/>
        <v>-0.19</v>
      </c>
      <c r="E45" s="687">
        <f t="shared" si="14"/>
        <v>98.931520926312032</v>
      </c>
      <c r="F45" s="266">
        <f t="shared" si="3"/>
        <v>5.1089256548607409E-2</v>
      </c>
      <c r="G45" s="1745">
        <f t="shared" ref="G45:G82" si="16">SUM(B39:B45)/7</f>
        <v>98.90014899356018</v>
      </c>
      <c r="H45" s="1746">
        <f t="shared" si="4"/>
        <v>1.4489183894852431E-2</v>
      </c>
      <c r="I45" s="2209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99.67</v>
      </c>
      <c r="P45" s="251">
        <f t="shared" si="5"/>
        <v>-1.9999999999996021E-2</v>
      </c>
      <c r="Q45" s="693">
        <f t="shared" si="13"/>
        <v>-0.76</v>
      </c>
      <c r="R45" s="393">
        <f t="shared" si="9"/>
        <v>99.693333333333328</v>
      </c>
      <c r="S45" s="295">
        <f t="shared" si="6"/>
        <v>-3.0000000000015348E-2</v>
      </c>
      <c r="T45" s="683">
        <f t="shared" si="11"/>
        <v>99.795714285714297</v>
      </c>
      <c r="U45" s="693">
        <f t="shared" si="7"/>
        <v>-6.571428571426452E-2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7">
        <v>42522</v>
      </c>
      <c r="B46" s="1752">
        <v>99.216127054366325</v>
      </c>
      <c r="C46" s="21">
        <f t="shared" si="2"/>
        <v>0.2013788716889735</v>
      </c>
      <c r="D46" s="1746">
        <f t="shared" si="12"/>
        <v>-0.01</v>
      </c>
      <c r="E46" s="687">
        <f t="shared" si="14"/>
        <v>99.047509678520953</v>
      </c>
      <c r="F46" s="266">
        <f t="shared" si="3"/>
        <v>0.11598875220892069</v>
      </c>
      <c r="G46" s="1745">
        <f t="shared" si="16"/>
        <v>98.949982197221672</v>
      </c>
      <c r="H46" s="1746">
        <f t="shared" si="4"/>
        <v>4.9833203661492576E-2</v>
      </c>
      <c r="I46" s="2209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99.68</v>
      </c>
      <c r="P46" s="36">
        <f t="shared" si="5"/>
        <v>1.0000000000005116E-2</v>
      </c>
      <c r="Q46" s="263">
        <f t="shared" si="13"/>
        <v>-0.77</v>
      </c>
      <c r="R46" s="394">
        <f t="shared" si="9"/>
        <v>99.68</v>
      </c>
      <c r="S46" s="297">
        <f t="shared" si="6"/>
        <v>-1.3333333333321207E-2</v>
      </c>
      <c r="T46" s="52">
        <f t="shared" si="11"/>
        <v>99.748571428571424</v>
      </c>
      <c r="U46" s="263">
        <f t="shared" si="7"/>
        <v>-4.714285714287314E-2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7">
        <v>42552</v>
      </c>
      <c r="B47" s="1752">
        <v>99.512847660725981</v>
      </c>
      <c r="C47" s="21">
        <f t="shared" si="2"/>
        <v>0.29672060635965636</v>
      </c>
      <c r="D47" s="1746">
        <f t="shared" si="12"/>
        <v>0.33</v>
      </c>
      <c r="E47" s="687">
        <f t="shared" si="14"/>
        <v>99.247907632589886</v>
      </c>
      <c r="F47" s="266">
        <f t="shared" si="3"/>
        <v>0.2003979540689329</v>
      </c>
      <c r="G47" s="1745">
        <f t="shared" si="16"/>
        <v>99.041459282255602</v>
      </c>
      <c r="H47" s="1746">
        <f t="shared" si="4"/>
        <v>9.1477085033929484E-2</v>
      </c>
      <c r="I47" s="2209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99.7</v>
      </c>
      <c r="P47" s="36">
        <f t="shared" si="5"/>
        <v>1.9999999999996021E-2</v>
      </c>
      <c r="Q47" s="263">
        <f t="shared" si="13"/>
        <v>-0.72</v>
      </c>
      <c r="R47" s="394">
        <f t="shared" si="9"/>
        <v>99.683333333333337</v>
      </c>
      <c r="S47" s="297">
        <f t="shared" si="6"/>
        <v>3.3333333333303017E-3</v>
      </c>
      <c r="T47" s="687">
        <f t="shared" si="11"/>
        <v>99.72</v>
      </c>
      <c r="U47" s="266">
        <f t="shared" si="7"/>
        <v>-2.8571428571424917E-2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7">
        <v>42583</v>
      </c>
      <c r="B48" s="1752">
        <v>99.848072261412014</v>
      </c>
      <c r="C48" s="21">
        <f t="shared" si="2"/>
        <v>0.33522460068603266</v>
      </c>
      <c r="D48" s="1746">
        <f t="shared" si="12"/>
        <v>0.74</v>
      </c>
      <c r="E48" s="687">
        <f t="shared" si="14"/>
        <v>99.52568232550145</v>
      </c>
      <c r="F48" s="266">
        <f t="shared" si="3"/>
        <v>0.27777469291156365</v>
      </c>
      <c r="G48" s="1745">
        <f t="shared" si="16"/>
        <v>99.176155738353131</v>
      </c>
      <c r="H48" s="1746">
        <f t="shared" si="4"/>
        <v>0.13469645609752945</v>
      </c>
      <c r="I48" s="2209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99.75</v>
      </c>
      <c r="P48" s="36">
        <f t="shared" si="5"/>
        <v>4.9999999999997158E-2</v>
      </c>
      <c r="Q48" s="263">
        <f t="shared" si="13"/>
        <v>-0.6</v>
      </c>
      <c r="R48" s="394">
        <f t="shared" si="9"/>
        <v>99.71</v>
      </c>
      <c r="S48" s="297">
        <f t="shared" si="6"/>
        <v>2.6666666666656624E-2</v>
      </c>
      <c r="T48" s="687">
        <f t="shared" si="11"/>
        <v>99.710000000000008</v>
      </c>
      <c r="U48" s="266">
        <f t="shared" si="7"/>
        <v>-9.9999999999909051E-3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7">
        <v>42614</v>
      </c>
      <c r="B49" s="1752">
        <v>100.20670943642482</v>
      </c>
      <c r="C49" s="21">
        <f t="shared" si="2"/>
        <v>0.35863717501280235</v>
      </c>
      <c r="D49" s="1746">
        <f t="shared" si="12"/>
        <v>1.22</v>
      </c>
      <c r="E49" s="687">
        <f t="shared" si="14"/>
        <v>99.855876452854275</v>
      </c>
      <c r="F49" s="266">
        <f t="shared" si="3"/>
        <v>0.33019412735282572</v>
      </c>
      <c r="G49" s="1745">
        <f t="shared" si="16"/>
        <v>99.368331313123605</v>
      </c>
      <c r="H49" s="1746">
        <f t="shared" si="4"/>
        <v>0.19217557477047365</v>
      </c>
      <c r="I49" s="2209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99.83</v>
      </c>
      <c r="P49" s="36">
        <f t="shared" si="5"/>
        <v>7.9999999999998295E-2</v>
      </c>
      <c r="Q49" s="263">
        <f t="shared" si="13"/>
        <v>-0.42</v>
      </c>
      <c r="R49" s="394">
        <f t="shared" si="9"/>
        <v>99.759999999999991</v>
      </c>
      <c r="S49" s="297">
        <f t="shared" si="6"/>
        <v>4.9999999999997158E-2</v>
      </c>
      <c r="T49" s="687">
        <f t="shared" si="11"/>
        <v>99.720000000000013</v>
      </c>
      <c r="U49" s="266">
        <f t="shared" si="7"/>
        <v>1.0000000000005116E-2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7">
        <v>42644</v>
      </c>
      <c r="B50" s="1752">
        <v>100.54792327314776</v>
      </c>
      <c r="C50" s="21">
        <f t="shared" si="2"/>
        <v>0.34121383672294314</v>
      </c>
      <c r="D50" s="1746">
        <f t="shared" si="12"/>
        <v>1.65</v>
      </c>
      <c r="E50" s="687">
        <f t="shared" si="14"/>
        <v>100.20090165699486</v>
      </c>
      <c r="F50" s="266">
        <f t="shared" si="3"/>
        <v>0.34502520414058324</v>
      </c>
      <c r="G50" s="1745">
        <f t="shared" si="16"/>
        <v>99.608297381039051</v>
      </c>
      <c r="H50" s="1746">
        <f t="shared" si="4"/>
        <v>0.2399660679154465</v>
      </c>
      <c r="I50" s="2209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99.94</v>
      </c>
      <c r="P50" s="36">
        <f t="shared" si="5"/>
        <v>0.10999999999999943</v>
      </c>
      <c r="Q50" s="263">
        <f t="shared" si="13"/>
        <v>-0.19</v>
      </c>
      <c r="R50" s="394">
        <f t="shared" si="9"/>
        <v>99.839999999999989</v>
      </c>
      <c r="S50" s="297">
        <f t="shared" si="6"/>
        <v>7.9999999999998295E-2</v>
      </c>
      <c r="T50" s="687">
        <f t="shared" si="11"/>
        <v>99.751428571428576</v>
      </c>
      <c r="U50" s="266">
        <f t="shared" si="7"/>
        <v>3.1428571428563146E-2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7">
        <v>42675</v>
      </c>
      <c r="B51" s="1752">
        <v>100.91781181550496</v>
      </c>
      <c r="C51" s="21">
        <f t="shared" si="2"/>
        <v>0.36988854235720225</v>
      </c>
      <c r="D51" s="1746">
        <f t="shared" si="12"/>
        <v>2.0699999999999998</v>
      </c>
      <c r="E51" s="687">
        <f t="shared" si="14"/>
        <v>100.55748150835917</v>
      </c>
      <c r="F51" s="266">
        <f t="shared" si="3"/>
        <v>0.35657985136431591</v>
      </c>
      <c r="G51" s="1745">
        <f t="shared" si="16"/>
        <v>99.894891383465605</v>
      </c>
      <c r="H51" s="1746">
        <f t="shared" si="4"/>
        <v>0.28659400242655408</v>
      </c>
      <c r="I51" s="2209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0.10999999999999943</v>
      </c>
      <c r="Q51" s="263">
        <f t="shared" si="13"/>
        <v>0.04</v>
      </c>
      <c r="R51" s="394">
        <f t="shared" si="9"/>
        <v>99.94</v>
      </c>
      <c r="S51" s="297">
        <f t="shared" si="6"/>
        <v>0.10000000000000853</v>
      </c>
      <c r="T51" s="687">
        <f t="shared" si="11"/>
        <v>99.802857142857121</v>
      </c>
      <c r="U51" s="266">
        <f t="shared" si="7"/>
        <v>5.1428571428544956E-2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7">
        <v>42705</v>
      </c>
      <c r="B52" s="1752">
        <v>101.27482981976567</v>
      </c>
      <c r="C52" s="21">
        <f t="shared" si="2"/>
        <v>0.35701800426070918</v>
      </c>
      <c r="D52" s="1746">
        <f t="shared" si="12"/>
        <v>2.4300000000000002</v>
      </c>
      <c r="E52" s="687">
        <f t="shared" si="14"/>
        <v>100.91352163613946</v>
      </c>
      <c r="F52" s="266">
        <f t="shared" si="3"/>
        <v>0.35604012778028959</v>
      </c>
      <c r="G52" s="1745">
        <f t="shared" si="16"/>
        <v>100.21776018876393</v>
      </c>
      <c r="H52" s="1746">
        <f t="shared" si="4"/>
        <v>0.32286880529832729</v>
      </c>
      <c r="I52" s="2209" t="s">
        <v>343</v>
      </c>
      <c r="J52" s="1741" t="str">
        <f t="shared" si="0"/>
        <v>---</v>
      </c>
      <c r="K52" s="2541">
        <v>0</v>
      </c>
      <c r="L52" s="649" t="s">
        <v>589</v>
      </c>
      <c r="M52" s="432"/>
      <c r="N52" s="202">
        <v>42705</v>
      </c>
      <c r="O52" s="711">
        <v>100.16</v>
      </c>
      <c r="P52" s="36">
        <f t="shared" si="5"/>
        <v>0.10999999999999943</v>
      </c>
      <c r="Q52" s="543">
        <f t="shared" si="13"/>
        <v>0.26</v>
      </c>
      <c r="R52" s="394">
        <f t="shared" si="9"/>
        <v>100.05</v>
      </c>
      <c r="S52" s="297">
        <f t="shared" si="6"/>
        <v>0.10999999999999943</v>
      </c>
      <c r="T52" s="687">
        <f t="shared" si="11"/>
        <v>99.872857142857129</v>
      </c>
      <c r="U52" s="266">
        <f t="shared" si="7"/>
        <v>7.000000000000739E-2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205">
        <v>42736</v>
      </c>
      <c r="B53" s="2520">
        <v>101.55433779377553</v>
      </c>
      <c r="C53" s="615">
        <f t="shared" si="2"/>
        <v>0.27950797400986005</v>
      </c>
      <c r="D53" s="1035">
        <f t="shared" si="12"/>
        <v>2.68</v>
      </c>
      <c r="E53" s="696">
        <f t="shared" si="14"/>
        <v>101.2489931430154</v>
      </c>
      <c r="F53" s="1190">
        <f t="shared" si="3"/>
        <v>0.3354715068759333</v>
      </c>
      <c r="G53" s="2521">
        <f t="shared" si="16"/>
        <v>100.55179029439383</v>
      </c>
      <c r="H53" s="1035">
        <f t="shared" si="4"/>
        <v>0.33403010562989266</v>
      </c>
      <c r="I53" s="2235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100.25</v>
      </c>
      <c r="P53" s="512">
        <f t="shared" si="5"/>
        <v>9.0000000000003411E-2</v>
      </c>
      <c r="Q53" s="263">
        <f t="shared" si="13"/>
        <v>0.43</v>
      </c>
      <c r="R53" s="642">
        <f t="shared" si="9"/>
        <v>100.15333333333332</v>
      </c>
      <c r="S53" s="643">
        <f t="shared" si="6"/>
        <v>0.10333333333332462</v>
      </c>
      <c r="T53" s="689">
        <f t="shared" si="11"/>
        <v>99.954285714285703</v>
      </c>
      <c r="U53" s="268">
        <f t="shared" si="7"/>
        <v>8.1428571428574514E-2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206">
        <v>42767</v>
      </c>
      <c r="B54" s="1752">
        <v>101.65246132009115</v>
      </c>
      <c r="C54" s="21">
        <f t="shared" si="2"/>
        <v>9.8123526315617937E-2</v>
      </c>
      <c r="D54" s="523">
        <f t="shared" si="12"/>
        <v>2.82</v>
      </c>
      <c r="E54" s="521">
        <f t="shared" si="14"/>
        <v>101.49387631121078</v>
      </c>
      <c r="F54" s="697">
        <f t="shared" si="3"/>
        <v>0.24488316819538625</v>
      </c>
      <c r="G54" s="636">
        <f t="shared" si="16"/>
        <v>100.85744938858885</v>
      </c>
      <c r="H54" s="523">
        <f t="shared" si="4"/>
        <v>0.30565909419502191</v>
      </c>
      <c r="I54" s="2233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100.33</v>
      </c>
      <c r="P54" s="511">
        <f t="shared" si="5"/>
        <v>7.9999999999998295E-2</v>
      </c>
      <c r="Q54" s="263">
        <f t="shared" si="13"/>
        <v>0.56999999999999995</v>
      </c>
      <c r="R54" s="394">
        <f t="shared" si="9"/>
        <v>100.24666666666667</v>
      </c>
      <c r="S54" s="297">
        <f t="shared" si="6"/>
        <v>9.3333333333347923E-2</v>
      </c>
      <c r="T54" s="687">
        <f t="shared" si="11"/>
        <v>100.04428571428572</v>
      </c>
      <c r="U54" s="266">
        <f t="shared" si="7"/>
        <v>9.0000000000017621E-2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7">
        <v>42795</v>
      </c>
      <c r="B55" s="1752">
        <v>101.61011785076597</v>
      </c>
      <c r="C55" s="535">
        <f t="shared" si="2"/>
        <v>-4.2343469325174965E-2</v>
      </c>
      <c r="D55" s="523">
        <f t="shared" si="12"/>
        <v>2.77</v>
      </c>
      <c r="E55" s="521">
        <f t="shared" si="14"/>
        <v>101.60563898821088</v>
      </c>
      <c r="F55" s="697">
        <f t="shared" si="3"/>
        <v>0.11176267700010101</v>
      </c>
      <c r="G55" s="636">
        <f t="shared" si="16"/>
        <v>101.10917018706797</v>
      </c>
      <c r="H55" s="523">
        <f t="shared" si="4"/>
        <v>0.25172079847912698</v>
      </c>
      <c r="I55" s="2233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100.41</v>
      </c>
      <c r="P55" s="511">
        <f t="shared" si="5"/>
        <v>7.9999999999998295E-2</v>
      </c>
      <c r="Q55" s="263">
        <f t="shared" si="13"/>
        <v>0.69</v>
      </c>
      <c r="R55" s="394">
        <f t="shared" si="9"/>
        <v>100.33</v>
      </c>
      <c r="S55" s="297">
        <f t="shared" si="6"/>
        <v>8.3333333333328596E-2</v>
      </c>
      <c r="T55" s="687">
        <f t="shared" si="11"/>
        <v>100.13857142857144</v>
      </c>
      <c r="U55" s="266">
        <f t="shared" si="7"/>
        <v>9.4285714285717859E-2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7">
        <v>42826</v>
      </c>
      <c r="B56" s="1752">
        <v>101.53592118807445</v>
      </c>
      <c r="C56" s="535">
        <f t="shared" si="2"/>
        <v>-7.4196662691520032E-2</v>
      </c>
      <c r="D56" s="523">
        <f t="shared" si="12"/>
        <v>2.65</v>
      </c>
      <c r="E56" s="521">
        <f t="shared" ref="E56:E73" si="17">SUM(B54:B56)/3</f>
        <v>101.59950011964385</v>
      </c>
      <c r="F56" s="697">
        <f t="shared" si="3"/>
        <v>-6.1388685670351606E-3</v>
      </c>
      <c r="G56" s="636">
        <f t="shared" si="16"/>
        <v>101.29905758016079</v>
      </c>
      <c r="H56" s="523">
        <f t="shared" si="4"/>
        <v>0.18988739309281755</v>
      </c>
      <c r="I56" s="2233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9.0000000000003411E-2</v>
      </c>
      <c r="Q56" s="263">
        <f t="shared" si="13"/>
        <v>0.81</v>
      </c>
      <c r="R56" s="394">
        <f t="shared" si="9"/>
        <v>100.41333333333334</v>
      </c>
      <c r="S56" s="297">
        <f t="shared" si="6"/>
        <v>8.3333333333342807E-2</v>
      </c>
      <c r="T56" s="687">
        <f t="shared" si="11"/>
        <v>100.23428571428572</v>
      </c>
      <c r="U56" s="266">
        <f t="shared" si="7"/>
        <v>9.5714285714279868E-2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7">
        <v>42856</v>
      </c>
      <c r="B57" s="1752">
        <v>101.43245657406368</v>
      </c>
      <c r="C57" s="535">
        <f t="shared" si="2"/>
        <v>-0.10346461401077534</v>
      </c>
      <c r="D57" s="523">
        <f t="shared" si="12"/>
        <v>2.44</v>
      </c>
      <c r="E57" s="521">
        <f t="shared" si="17"/>
        <v>101.52616520430138</v>
      </c>
      <c r="F57" s="697">
        <f t="shared" si="3"/>
        <v>-7.3334915342471163E-2</v>
      </c>
      <c r="G57" s="636">
        <f t="shared" si="16"/>
        <v>101.42541948029164</v>
      </c>
      <c r="H57" s="523">
        <f t="shared" si="4"/>
        <v>0.12636190013084558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100.57</v>
      </c>
      <c r="P57" s="511">
        <f t="shared" si="5"/>
        <v>6.9999999999993179E-2</v>
      </c>
      <c r="Q57" s="263">
        <f t="shared" si="13"/>
        <v>0.9</v>
      </c>
      <c r="R57" s="394">
        <f t="shared" si="9"/>
        <v>100.49333333333334</v>
      </c>
      <c r="S57" s="297">
        <f t="shared" si="6"/>
        <v>7.9999999999998295E-2</v>
      </c>
      <c r="T57" s="687">
        <f t="shared" si="11"/>
        <v>100.32428571428571</v>
      </c>
      <c r="U57" s="266">
        <f t="shared" si="7"/>
        <v>8.99999999999892E-2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7">
        <v>42887</v>
      </c>
      <c r="B58" s="1752">
        <v>101.3121906857759</v>
      </c>
      <c r="C58" s="535">
        <f t="shared" si="2"/>
        <v>-0.12026588828777562</v>
      </c>
      <c r="D58" s="523">
        <f t="shared" si="12"/>
        <v>2.11</v>
      </c>
      <c r="E58" s="521">
        <f t="shared" si="17"/>
        <v>101.42685614930467</v>
      </c>
      <c r="F58" s="697">
        <f t="shared" si="3"/>
        <v>-9.9309054996709278E-2</v>
      </c>
      <c r="G58" s="636">
        <f t="shared" si="16"/>
        <v>101.48175931890175</v>
      </c>
      <c r="H58" s="523">
        <f t="shared" si="4"/>
        <v>5.6339838610114157E-2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100.61</v>
      </c>
      <c r="P58" s="511">
        <f t="shared" si="5"/>
        <v>4.0000000000006253E-2</v>
      </c>
      <c r="Q58" s="263">
        <f t="shared" si="13"/>
        <v>0.93</v>
      </c>
      <c r="R58" s="394">
        <f t="shared" si="9"/>
        <v>100.56</v>
      </c>
      <c r="S58" s="297">
        <f t="shared" si="6"/>
        <v>6.6666666666662877E-2</v>
      </c>
      <c r="T58" s="52">
        <f t="shared" si="11"/>
        <v>100.40428571428572</v>
      </c>
      <c r="U58" s="263">
        <f t="shared" si="7"/>
        <v>8.0000000000012506E-2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7">
        <v>42917</v>
      </c>
      <c r="B59" s="1752">
        <v>101.22728389014264</v>
      </c>
      <c r="C59" s="535">
        <f t="shared" si="2"/>
        <v>-8.490679563325898E-2</v>
      </c>
      <c r="D59" s="523">
        <f t="shared" si="12"/>
        <v>1.72</v>
      </c>
      <c r="E59" s="521">
        <f t="shared" si="17"/>
        <v>101.32397704999407</v>
      </c>
      <c r="F59" s="697">
        <f t="shared" si="3"/>
        <v>-0.10287909931059858</v>
      </c>
      <c r="G59" s="636">
        <f t="shared" si="16"/>
        <v>101.47496704324134</v>
      </c>
      <c r="H59" s="523">
        <f t="shared" si="4"/>
        <v>-6.7922756604161805E-3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100.64</v>
      </c>
      <c r="P59" s="511">
        <f t="shared" si="5"/>
        <v>3.0000000000001137E-2</v>
      </c>
      <c r="Q59" s="263">
        <f t="shared" si="13"/>
        <v>0.94</v>
      </c>
      <c r="R59" s="394">
        <f t="shared" si="9"/>
        <v>100.60666666666667</v>
      </c>
      <c r="S59" s="297">
        <f t="shared" si="6"/>
        <v>4.6666666666666856E-2</v>
      </c>
      <c r="T59" s="52">
        <f t="shared" si="11"/>
        <v>100.47285714285714</v>
      </c>
      <c r="U59" s="263">
        <f t="shared" si="7"/>
        <v>6.8571428571416959E-2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7">
        <v>42948</v>
      </c>
      <c r="B60" s="1752">
        <v>101.19655492566227</v>
      </c>
      <c r="C60" s="535">
        <f t="shared" si="2"/>
        <v>-3.0728964480374543E-2</v>
      </c>
      <c r="D60" s="523">
        <f t="shared" si="12"/>
        <v>1.35</v>
      </c>
      <c r="E60" s="521">
        <f t="shared" si="17"/>
        <v>101.2453431671936</v>
      </c>
      <c r="F60" s="697">
        <f t="shared" si="3"/>
        <v>-7.8633882800474453E-2</v>
      </c>
      <c r="G60" s="636">
        <f t="shared" si="16"/>
        <v>101.42385520493943</v>
      </c>
      <c r="H60" s="523">
        <f t="shared" si="4"/>
        <v>-5.1111838301906687E-2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100.64</v>
      </c>
      <c r="P60" s="511">
        <f t="shared" si="5"/>
        <v>0</v>
      </c>
      <c r="Q60" s="263">
        <f t="shared" si="13"/>
        <v>0.89</v>
      </c>
      <c r="R60" s="394">
        <f t="shared" si="9"/>
        <v>100.63</v>
      </c>
      <c r="S60" s="297">
        <f t="shared" si="6"/>
        <v>2.3333333333326323E-2</v>
      </c>
      <c r="T60" s="52">
        <f t="shared" si="11"/>
        <v>100.52857142857144</v>
      </c>
      <c r="U60" s="263">
        <f t="shared" si="7"/>
        <v>5.5714285714302036E-2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7">
        <v>42979</v>
      </c>
      <c r="B61" s="1752">
        <v>101.18182029225771</v>
      </c>
      <c r="C61" s="535">
        <f t="shared" si="2"/>
        <v>-1.473463340455794E-2</v>
      </c>
      <c r="D61" s="523">
        <f t="shared" si="12"/>
        <v>0.97</v>
      </c>
      <c r="E61" s="521">
        <f t="shared" si="17"/>
        <v>101.20188636935421</v>
      </c>
      <c r="F61" s="697">
        <f t="shared" si="3"/>
        <v>-4.3456797839382943E-2</v>
      </c>
      <c r="G61" s="636">
        <f t="shared" si="16"/>
        <v>101.35662077239181</v>
      </c>
      <c r="H61" s="523">
        <f t="shared" si="4"/>
        <v>-6.7234432547621736E-2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0</v>
      </c>
      <c r="Q61" s="263">
        <f t="shared" si="13"/>
        <v>0.81</v>
      </c>
      <c r="R61" s="394">
        <f t="shared" si="9"/>
        <v>100.64</v>
      </c>
      <c r="S61" s="297">
        <f t="shared" si="6"/>
        <v>1.0000000000005116E-2</v>
      </c>
      <c r="T61" s="52">
        <f t="shared" si="11"/>
        <v>100.57285714285715</v>
      </c>
      <c r="U61" s="263">
        <f t="shared" si="7"/>
        <v>4.428571428570649E-2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7">
        <v>43009</v>
      </c>
      <c r="B62" s="1752">
        <v>101.16873979495878</v>
      </c>
      <c r="C62" s="535">
        <f t="shared" si="2"/>
        <v>-1.3080497298929572E-2</v>
      </c>
      <c r="D62" s="523">
        <f t="shared" si="12"/>
        <v>0.62</v>
      </c>
      <c r="E62" s="521">
        <f t="shared" si="17"/>
        <v>101.18237167095958</v>
      </c>
      <c r="F62" s="697">
        <f t="shared" si="3"/>
        <v>-1.9514698394630159E-2</v>
      </c>
      <c r="G62" s="657">
        <f t="shared" si="16"/>
        <v>101.29356676441934</v>
      </c>
      <c r="H62" s="614">
        <f t="shared" si="4"/>
        <v>-6.3054007972468185E-2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100.64</v>
      </c>
      <c r="P62" s="511">
        <f t="shared" si="5"/>
        <v>0</v>
      </c>
      <c r="Q62" s="263">
        <f t="shared" si="13"/>
        <v>0.7</v>
      </c>
      <c r="R62" s="394">
        <f t="shared" si="9"/>
        <v>100.64</v>
      </c>
      <c r="S62" s="297">
        <f t="shared" si="6"/>
        <v>0</v>
      </c>
      <c r="T62" s="52">
        <f t="shared" si="11"/>
        <v>100.60571428571428</v>
      </c>
      <c r="U62" s="263">
        <f t="shared" si="7"/>
        <v>3.2857142857139365E-2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7">
        <v>43040</v>
      </c>
      <c r="B63" s="1752">
        <v>101.13747876595031</v>
      </c>
      <c r="C63" s="535">
        <f t="shared" si="2"/>
        <v>-3.1261029008476271E-2</v>
      </c>
      <c r="D63" s="523">
        <f t="shared" si="12"/>
        <v>0.22</v>
      </c>
      <c r="E63" s="521">
        <f t="shared" si="17"/>
        <v>101.16267961772228</v>
      </c>
      <c r="F63" s="697">
        <f t="shared" si="3"/>
        <v>-1.969205323730705E-2</v>
      </c>
      <c r="G63" s="657">
        <f t="shared" si="16"/>
        <v>101.23664641840161</v>
      </c>
      <c r="H63" s="614">
        <f t="shared" si="4"/>
        <v>-5.6920346017733436E-2</v>
      </c>
      <c r="I63" s="2233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100.64</v>
      </c>
      <c r="P63" s="36">
        <f t="shared" si="5"/>
        <v>0</v>
      </c>
      <c r="Q63" s="52">
        <f t="shared" si="13"/>
        <v>0.59</v>
      </c>
      <c r="R63" s="638">
        <f t="shared" si="9"/>
        <v>100.64</v>
      </c>
      <c r="S63" s="297">
        <f t="shared" si="6"/>
        <v>0</v>
      </c>
      <c r="T63" s="52">
        <f t="shared" si="11"/>
        <v>100.62571428571428</v>
      </c>
      <c r="U63" s="263">
        <f t="shared" si="7"/>
        <v>1.9999999999996021E-2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7">
        <v>43070</v>
      </c>
      <c r="B64" s="1765">
        <v>101.07607511644856</v>
      </c>
      <c r="C64" s="586">
        <f t="shared" si="2"/>
        <v>-6.1403649501741597E-2</v>
      </c>
      <c r="D64" s="654">
        <f t="shared" si="12"/>
        <v>-0.2</v>
      </c>
      <c r="E64" s="966">
        <f t="shared" si="17"/>
        <v>101.12743122578588</v>
      </c>
      <c r="F64" s="698">
        <f t="shared" si="3"/>
        <v>-3.5248391936391954E-2</v>
      </c>
      <c r="G64" s="637">
        <f t="shared" si="16"/>
        <v>101.18573478159945</v>
      </c>
      <c r="H64" s="814">
        <f t="shared" si="4"/>
        <v>-5.0911636802155158E-2</v>
      </c>
      <c r="I64" s="2234" t="s">
        <v>343</v>
      </c>
      <c r="J64" s="1744" t="str">
        <f t="shared" si="0"/>
        <v>---</v>
      </c>
      <c r="K64" s="2541">
        <v>0</v>
      </c>
      <c r="L64" s="649" t="s">
        <v>589</v>
      </c>
      <c r="M64" s="10"/>
      <c r="N64" s="202">
        <v>43070</v>
      </c>
      <c r="O64" s="718">
        <v>100.63</v>
      </c>
      <c r="P64" s="242">
        <f t="shared" si="5"/>
        <v>-1.0000000000005116E-2</v>
      </c>
      <c r="Q64" s="550">
        <f t="shared" si="13"/>
        <v>0.47</v>
      </c>
      <c r="R64" s="644">
        <f t="shared" si="9"/>
        <v>100.63666666666666</v>
      </c>
      <c r="S64" s="490">
        <f t="shared" si="6"/>
        <v>-3.3333333333445125E-3</v>
      </c>
      <c r="T64" s="550">
        <f t="shared" si="11"/>
        <v>100.63428571428571</v>
      </c>
      <c r="U64" s="543">
        <f t="shared" si="7"/>
        <v>8.5714285714288962E-3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205">
        <v>43101</v>
      </c>
      <c r="B65" s="1766">
        <v>100.98348807055696</v>
      </c>
      <c r="C65" s="615">
        <f t="shared" si="2"/>
        <v>-9.2587045891605158E-2</v>
      </c>
      <c r="D65" s="655">
        <f t="shared" si="12"/>
        <v>-0.56000000000000005</v>
      </c>
      <c r="E65" s="967">
        <f t="shared" si="17"/>
        <v>101.06568065098527</v>
      </c>
      <c r="F65" s="696">
        <f t="shared" si="3"/>
        <v>-6.1750574800612412E-2</v>
      </c>
      <c r="G65" s="656">
        <f t="shared" si="16"/>
        <v>101.13877726513961</v>
      </c>
      <c r="H65" s="655">
        <f t="shared" si="4"/>
        <v>-4.6957516459841031E-2</v>
      </c>
      <c r="I65" s="2235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100.62</v>
      </c>
      <c r="P65" s="512">
        <f t="shared" si="5"/>
        <v>-9.9999999999909051E-3</v>
      </c>
      <c r="Q65" s="695">
        <f t="shared" si="13"/>
        <v>0.37</v>
      </c>
      <c r="R65" s="642">
        <f t="shared" si="9"/>
        <v>100.63</v>
      </c>
      <c r="S65" s="643">
        <f t="shared" si="6"/>
        <v>-6.6666666666606034E-3</v>
      </c>
      <c r="T65" s="547">
        <f t="shared" si="11"/>
        <v>100.63571428571427</v>
      </c>
      <c r="U65" s="695">
        <f t="shared" si="7"/>
        <v>1.4285714285620088E-3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206">
        <v>43132</v>
      </c>
      <c r="B66" s="1752">
        <v>100.9579097029747</v>
      </c>
      <c r="C66" s="535">
        <f t="shared" si="2"/>
        <v>-2.5578367582255623E-2</v>
      </c>
      <c r="D66" s="614">
        <f t="shared" si="12"/>
        <v>-0.68</v>
      </c>
      <c r="E66" s="965">
        <f t="shared" si="17"/>
        <v>101.00582429666008</v>
      </c>
      <c r="F66" s="521">
        <f t="shared" si="3"/>
        <v>-5.9856354325191319E-2</v>
      </c>
      <c r="G66" s="657">
        <f t="shared" si="16"/>
        <v>101.10029523840133</v>
      </c>
      <c r="H66" s="614">
        <f t="shared" si="4"/>
        <v>-3.8482026738279274E-2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100.62</v>
      </c>
      <c r="P66" s="511">
        <f t="shared" si="5"/>
        <v>0</v>
      </c>
      <c r="Q66" s="263">
        <f t="shared" si="13"/>
        <v>0.28999999999999998</v>
      </c>
      <c r="R66" s="394">
        <f t="shared" si="9"/>
        <v>100.62333333333333</v>
      </c>
      <c r="S66" s="297">
        <f t="shared" si="6"/>
        <v>-6.6666666666606034E-3</v>
      </c>
      <c r="T66" s="52">
        <f t="shared" si="11"/>
        <v>100.63285714285713</v>
      </c>
      <c r="U66" s="263">
        <f t="shared" si="7"/>
        <v>-2.8571428571382285E-3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7">
        <v>43160</v>
      </c>
      <c r="B67" s="1752">
        <v>101.02006538348056</v>
      </c>
      <c r="C67" s="535">
        <f t="shared" si="2"/>
        <v>6.2155680505853184E-2</v>
      </c>
      <c r="D67" s="614">
        <f t="shared" si="12"/>
        <v>-0.57999999999999996</v>
      </c>
      <c r="E67" s="965">
        <f t="shared" si="17"/>
        <v>100.98715438567073</v>
      </c>
      <c r="F67" s="521">
        <f t="shared" si="3"/>
        <v>-1.866991098934534E-2</v>
      </c>
      <c r="G67" s="657">
        <f t="shared" si="16"/>
        <v>101.07508244666109</v>
      </c>
      <c r="H67" s="614">
        <f t="shared" si="4"/>
        <v>-2.5212791740244711E-2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100.61</v>
      </c>
      <c r="P67" s="511">
        <f t="shared" si="5"/>
        <v>-1.0000000000005116E-2</v>
      </c>
      <c r="Q67" s="263">
        <f t="shared" si="13"/>
        <v>0.2</v>
      </c>
      <c r="R67" s="394">
        <f t="shared" si="9"/>
        <v>100.61666666666667</v>
      </c>
      <c r="S67" s="297">
        <f t="shared" si="6"/>
        <v>-6.6666666666606034E-3</v>
      </c>
      <c r="T67" s="52">
        <f t="shared" si="11"/>
        <v>100.62857142857142</v>
      </c>
      <c r="U67" s="263">
        <f t="shared" si="7"/>
        <v>-4.2857142857144481E-3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7">
        <v>43191</v>
      </c>
      <c r="B68" s="1752">
        <v>101.1527072899065</v>
      </c>
      <c r="C68" s="535">
        <f t="shared" si="2"/>
        <v>0.13264190642594542</v>
      </c>
      <c r="D68" s="614">
        <f t="shared" si="12"/>
        <v>-0.38</v>
      </c>
      <c r="E68" s="965">
        <f t="shared" si="17"/>
        <v>101.0435607921206</v>
      </c>
      <c r="F68" s="521">
        <f t="shared" si="3"/>
        <v>5.6406406449866608E-2</v>
      </c>
      <c r="G68" s="657">
        <f t="shared" si="16"/>
        <v>101.0709234463252</v>
      </c>
      <c r="H68" s="614">
        <f t="shared" si="4"/>
        <v>-4.1590003358891181E-3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1.0000000000005116E-2</v>
      </c>
      <c r="Q68" s="263">
        <f t="shared" si="13"/>
        <v>0.12</v>
      </c>
      <c r="R68" s="394">
        <f t="shared" si="9"/>
        <v>100.61666666666667</v>
      </c>
      <c r="S68" s="297">
        <f t="shared" si="6"/>
        <v>0</v>
      </c>
      <c r="T68" s="52">
        <f t="shared" si="11"/>
        <v>100.62571428571428</v>
      </c>
      <c r="U68" s="263">
        <f t="shared" si="7"/>
        <v>-2.8571428571382285E-3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7">
        <v>43221</v>
      </c>
      <c r="B69" s="1752">
        <v>101.32990745003778</v>
      </c>
      <c r="C69" s="535">
        <f t="shared" si="2"/>
        <v>0.17720016013127804</v>
      </c>
      <c r="D69" s="614">
        <f t="shared" si="12"/>
        <v>-0.1</v>
      </c>
      <c r="E69" s="965">
        <f t="shared" si="17"/>
        <v>101.16756004114161</v>
      </c>
      <c r="F69" s="521">
        <f t="shared" si="3"/>
        <v>0.12399924902101134</v>
      </c>
      <c r="G69" s="657">
        <f t="shared" si="16"/>
        <v>101.09394739705077</v>
      </c>
      <c r="H69" s="614">
        <f t="shared" si="4"/>
        <v>2.3023950725573172E-2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100.63</v>
      </c>
      <c r="P69" s="511">
        <f t="shared" si="5"/>
        <v>9.9999999999909051E-3</v>
      </c>
      <c r="Q69" s="263">
        <f t="shared" si="13"/>
        <v>0.06</v>
      </c>
      <c r="R69" s="394">
        <f t="shared" si="9"/>
        <v>100.62</v>
      </c>
      <c r="S69" s="297">
        <f t="shared" si="6"/>
        <v>3.3333333333303017E-3</v>
      </c>
      <c r="T69" s="52">
        <f t="shared" si="11"/>
        <v>100.62428571428572</v>
      </c>
      <c r="U69" s="263">
        <f t="shared" si="7"/>
        <v>-1.4285714285620088E-3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7">
        <v>43252</v>
      </c>
      <c r="B70" s="1752">
        <v>101.48106285249975</v>
      </c>
      <c r="C70" s="535">
        <f t="shared" ref="C70:C133" si="19">B70-B69</f>
        <v>0.15115540246196701</v>
      </c>
      <c r="D70" s="614">
        <f t="shared" si="12"/>
        <v>0.17</v>
      </c>
      <c r="E70" s="965">
        <f t="shared" si="17"/>
        <v>101.321225864148</v>
      </c>
      <c r="F70" s="521">
        <f t="shared" ref="F70:F133" si="20">E70-E69</f>
        <v>0.15366582300639209</v>
      </c>
      <c r="G70" s="657">
        <f t="shared" si="16"/>
        <v>101.14303083798642</v>
      </c>
      <c r="H70" s="614">
        <f t="shared" ref="H70:H133" si="21">G70-G69</f>
        <v>4.9083440935646649E-2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100.63</v>
      </c>
      <c r="P70" s="511">
        <f t="shared" ref="P70:P133" si="22">O70-O69</f>
        <v>0</v>
      </c>
      <c r="Q70" s="263">
        <f t="shared" si="13"/>
        <v>0.02</v>
      </c>
      <c r="R70" s="394">
        <f t="shared" si="9"/>
        <v>100.62666666666667</v>
      </c>
      <c r="S70" s="297">
        <f t="shared" ref="S70:S133" si="23">R70-R69</f>
        <v>6.6666666666606034E-3</v>
      </c>
      <c r="T70" s="52">
        <f t="shared" si="11"/>
        <v>100.62285714285714</v>
      </c>
      <c r="U70" s="263">
        <f t="shared" ref="U70:U133" si="24">T70-T69</f>
        <v>-1.4285714285762197E-3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7">
        <v>43282</v>
      </c>
      <c r="B71" s="1752">
        <v>101.54220523948406</v>
      </c>
      <c r="C71" s="535">
        <f t="shared" si="19"/>
        <v>6.1142386984315067E-2</v>
      </c>
      <c r="D71" s="614">
        <f t="shared" si="12"/>
        <v>0.31</v>
      </c>
      <c r="E71" s="965">
        <f t="shared" si="17"/>
        <v>101.45105851400719</v>
      </c>
      <c r="F71" s="521">
        <f t="shared" si="20"/>
        <v>0.12983264985918197</v>
      </c>
      <c r="G71" s="657">
        <f t="shared" si="16"/>
        <v>101.20962085556289</v>
      </c>
      <c r="H71" s="614">
        <f t="shared" si="21"/>
        <v>6.6590017576473315E-2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100.61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100.62333333333333</v>
      </c>
      <c r="S71" s="297">
        <f t="shared" si="23"/>
        <v>-3.3333333333303017E-3</v>
      </c>
      <c r="T71" s="52">
        <f t="shared" si="11"/>
        <v>100.62</v>
      </c>
      <c r="U71" s="263">
        <f t="shared" si="24"/>
        <v>-2.8571428571382285E-3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7">
        <v>43313</v>
      </c>
      <c r="B72" s="1752">
        <v>101.50896375511303</v>
      </c>
      <c r="C72" s="535">
        <f t="shared" si="19"/>
        <v>-3.324148437103247E-2</v>
      </c>
      <c r="D72" s="614">
        <f t="shared" si="12"/>
        <v>0.31</v>
      </c>
      <c r="E72" s="965">
        <f t="shared" si="17"/>
        <v>101.51074394903229</v>
      </c>
      <c r="F72" s="521">
        <f t="shared" si="20"/>
        <v>5.9685435025102151E-2</v>
      </c>
      <c r="G72" s="657">
        <f t="shared" si="16"/>
        <v>101.28468881049947</v>
      </c>
      <c r="H72" s="614">
        <f t="shared" si="21"/>
        <v>7.5067954936585579E-2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100.59</v>
      </c>
      <c r="P72" s="511">
        <f t="shared" si="22"/>
        <v>-1.9999999999996021E-2</v>
      </c>
      <c r="Q72" s="263">
        <f t="shared" si="13"/>
        <v>-0.05</v>
      </c>
      <c r="R72" s="394">
        <f t="shared" si="25"/>
        <v>100.61000000000001</v>
      </c>
      <c r="S72" s="297">
        <f t="shared" si="23"/>
        <v>-1.3333333333321207E-2</v>
      </c>
      <c r="T72" s="52">
        <f t="shared" si="11"/>
        <v>100.61571428571429</v>
      </c>
      <c r="U72" s="263">
        <f t="shared" si="24"/>
        <v>-4.2857142857144481E-3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7">
        <v>43344</v>
      </c>
      <c r="B73" s="1752">
        <v>101.40177492572619</v>
      </c>
      <c r="C73" s="535">
        <f t="shared" si="19"/>
        <v>-0.1071888293868426</v>
      </c>
      <c r="D73" s="614">
        <f t="shared" si="12"/>
        <v>0.22</v>
      </c>
      <c r="E73" s="965">
        <f t="shared" si="17"/>
        <v>101.48431464010775</v>
      </c>
      <c r="F73" s="521">
        <f t="shared" si="20"/>
        <v>-2.6429308924534212E-2</v>
      </c>
      <c r="G73" s="657">
        <f t="shared" si="16"/>
        <v>101.34809812803542</v>
      </c>
      <c r="H73" s="614">
        <f t="shared" si="21"/>
        <v>6.3409317535942478E-2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-3.0000000000001137E-2</v>
      </c>
      <c r="Q73" s="263">
        <f t="shared" si="13"/>
        <v>-0.08</v>
      </c>
      <c r="R73" s="394">
        <f t="shared" si="25"/>
        <v>100.58666666666666</v>
      </c>
      <c r="S73" s="297">
        <f t="shared" si="23"/>
        <v>-2.3333333333354744E-2</v>
      </c>
      <c r="T73" s="52">
        <f t="shared" si="11"/>
        <v>100.60714285714286</v>
      </c>
      <c r="U73" s="263">
        <f t="shared" si="24"/>
        <v>-8.5714285714288962E-3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7">
        <v>43374</v>
      </c>
      <c r="B74" s="2219">
        <v>101.26358717450979</v>
      </c>
      <c r="C74" s="535">
        <f t="shared" si="19"/>
        <v>-0.13818775121639248</v>
      </c>
      <c r="D74" s="614">
        <f t="shared" si="12"/>
        <v>0.09</v>
      </c>
      <c r="E74" s="965">
        <f t="shared" ref="E74:E75" si="26">SUM(B72:B74)/3</f>
        <v>101.39144195178301</v>
      </c>
      <c r="F74" s="521">
        <f t="shared" si="20"/>
        <v>-9.2872688324746377E-2</v>
      </c>
      <c r="G74" s="657">
        <f t="shared" si="16"/>
        <v>101.38288695532529</v>
      </c>
      <c r="H74" s="614">
        <f t="shared" si="21"/>
        <v>3.478882728987287E-2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100.52</v>
      </c>
      <c r="P74" s="511">
        <f t="shared" si="22"/>
        <v>-4.0000000000006253E-2</v>
      </c>
      <c r="Q74" s="263">
        <f t="shared" si="13"/>
        <v>-0.12</v>
      </c>
      <c r="R74" s="394">
        <f t="shared" si="25"/>
        <v>100.55666666666667</v>
      </c>
      <c r="S74" s="297">
        <f t="shared" si="23"/>
        <v>-2.9999999999986926E-2</v>
      </c>
      <c r="T74" s="52">
        <f t="shared" si="11"/>
        <v>100.59428571428573</v>
      </c>
      <c r="U74" s="263">
        <f t="shared" si="24"/>
        <v>-1.2857142857129134E-2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7">
        <v>43405</v>
      </c>
      <c r="B75" s="2219">
        <v>101.10612558874941</v>
      </c>
      <c r="C75" s="535">
        <f t="shared" si="19"/>
        <v>-0.15746158576038738</v>
      </c>
      <c r="D75" s="614">
        <f t="shared" si="12"/>
        <v>-0.03</v>
      </c>
      <c r="E75" s="965">
        <f t="shared" si="26"/>
        <v>101.25716256299513</v>
      </c>
      <c r="F75" s="521">
        <f t="shared" si="20"/>
        <v>-0.13427938878787415</v>
      </c>
      <c r="G75" s="657">
        <f t="shared" si="16"/>
        <v>101.37623242658856</v>
      </c>
      <c r="H75" s="614">
        <f t="shared" si="21"/>
        <v>-6.6545287367318906E-3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100.45</v>
      </c>
      <c r="P75" s="511">
        <f t="shared" si="22"/>
        <v>-6.9999999999993179E-2</v>
      </c>
      <c r="Q75" s="263">
        <f t="shared" si="13"/>
        <v>-0.19</v>
      </c>
      <c r="R75" s="394">
        <f t="shared" si="25"/>
        <v>100.50999999999999</v>
      </c>
      <c r="S75" s="297">
        <f t="shared" si="23"/>
        <v>-4.6666666666681067E-2</v>
      </c>
      <c r="T75" s="52">
        <f t="shared" ref="T75:T130" si="27">SUM(O69:O75)/7</f>
        <v>100.57000000000002</v>
      </c>
      <c r="U75" s="263">
        <f t="shared" si="24"/>
        <v>-2.4285714285710469E-2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14">
        <v>43435</v>
      </c>
      <c r="B76" s="2220">
        <v>100.92964970159852</v>
      </c>
      <c r="C76" s="586">
        <f t="shared" si="19"/>
        <v>-0.17647588715088602</v>
      </c>
      <c r="D76" s="814">
        <f t="shared" si="12"/>
        <v>-0.14000000000000001</v>
      </c>
      <c r="E76" s="965">
        <f t="shared" ref="E76:E82" si="28">SUM(B74:B76)/3</f>
        <v>101.09978748828591</v>
      </c>
      <c r="F76" s="521">
        <f t="shared" si="20"/>
        <v>-0.15737507470922196</v>
      </c>
      <c r="G76" s="637">
        <f t="shared" si="16"/>
        <v>101.31905274824011</v>
      </c>
      <c r="H76" s="814">
        <f t="shared" si="21"/>
        <v>-5.7179678348447283E-2</v>
      </c>
      <c r="I76" s="2236" t="s">
        <v>281</v>
      </c>
      <c r="J76" s="1744" t="str">
        <f t="shared" si="18"/>
        <v>---</v>
      </c>
      <c r="K76" s="2541">
        <v>0</v>
      </c>
      <c r="L76" s="649" t="s">
        <v>589</v>
      </c>
      <c r="M76" s="10"/>
      <c r="N76" s="201">
        <v>43435</v>
      </c>
      <c r="O76" s="716">
        <v>100.36</v>
      </c>
      <c r="P76" s="733">
        <f t="shared" si="22"/>
        <v>-9.0000000000003411E-2</v>
      </c>
      <c r="Q76" s="263">
        <f t="shared" si="13"/>
        <v>-0.27</v>
      </c>
      <c r="R76" s="394">
        <f t="shared" si="25"/>
        <v>100.44333333333333</v>
      </c>
      <c r="S76" s="297">
        <f t="shared" si="23"/>
        <v>-6.6666666666662877E-2</v>
      </c>
      <c r="T76" s="52">
        <f t="shared" si="27"/>
        <v>100.53142857142858</v>
      </c>
      <c r="U76" s="263">
        <f t="shared" si="24"/>
        <v>-3.8571428571444244E-2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206">
        <v>43466</v>
      </c>
      <c r="B77" s="2221">
        <v>100.74504039502467</v>
      </c>
      <c r="C77" s="535">
        <f t="shared" si="19"/>
        <v>-0.18460930657384722</v>
      </c>
      <c r="D77" s="614">
        <f t="shared" si="12"/>
        <v>-0.24</v>
      </c>
      <c r="E77" s="967">
        <f t="shared" si="28"/>
        <v>100.92693856179086</v>
      </c>
      <c r="F77" s="696">
        <f t="shared" si="20"/>
        <v>-0.17284892649504968</v>
      </c>
      <c r="G77" s="657">
        <f t="shared" si="16"/>
        <v>101.21390668288653</v>
      </c>
      <c r="H77" s="614">
        <f t="shared" si="21"/>
        <v>-0.10514606535357984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100.27</v>
      </c>
      <c r="P77" s="734">
        <f t="shared" si="22"/>
        <v>-9.0000000000003411E-2</v>
      </c>
      <c r="Q77" s="695">
        <f t="shared" si="13"/>
        <v>-0.35</v>
      </c>
      <c r="R77" s="642">
        <f t="shared" si="25"/>
        <v>100.36</v>
      </c>
      <c r="S77" s="643">
        <f t="shared" si="23"/>
        <v>-8.3333333333328596E-2</v>
      </c>
      <c r="T77" s="735">
        <f t="shared" si="27"/>
        <v>100.47999999999999</v>
      </c>
      <c r="U77" s="547">
        <f t="shared" si="24"/>
        <v>-5.1428571428587588E-2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206">
        <v>43497</v>
      </c>
      <c r="B78" s="2221">
        <v>100.60337960926326</v>
      </c>
      <c r="C78" s="535">
        <f t="shared" si="19"/>
        <v>-0.14166078576141672</v>
      </c>
      <c r="D78" s="614">
        <f t="shared" si="12"/>
        <v>-0.35</v>
      </c>
      <c r="E78" s="965">
        <f t="shared" si="28"/>
        <v>100.7593565686288</v>
      </c>
      <c r="F78" s="521">
        <f t="shared" si="20"/>
        <v>-0.16758199316205946</v>
      </c>
      <c r="G78" s="657">
        <f t="shared" si="16"/>
        <v>101.07978873571213</v>
      </c>
      <c r="H78" s="614">
        <f t="shared" si="21"/>
        <v>-0.13411794717440273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100.19</v>
      </c>
      <c r="P78" s="733">
        <f t="shared" si="22"/>
        <v>-7.9999999999998295E-2</v>
      </c>
      <c r="Q78" s="263">
        <f t="shared" si="13"/>
        <v>-0.43</v>
      </c>
      <c r="R78" s="394">
        <f t="shared" si="25"/>
        <v>100.27333333333333</v>
      </c>
      <c r="S78" s="297">
        <f t="shared" si="23"/>
        <v>-8.6666666666673109E-2</v>
      </c>
      <c r="T78" s="699">
        <f t="shared" si="27"/>
        <v>100.42</v>
      </c>
      <c r="U78" s="52">
        <f t="shared" si="24"/>
        <v>-5.9999999999988063E-2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7">
        <v>43525</v>
      </c>
      <c r="B79" s="2221">
        <v>100.47000485007437</v>
      </c>
      <c r="C79" s="535">
        <f t="shared" si="19"/>
        <v>-0.13337475918888231</v>
      </c>
      <c r="D79" s="614">
        <f t="shared" si="12"/>
        <v>-0.54</v>
      </c>
      <c r="E79" s="965">
        <f t="shared" si="28"/>
        <v>100.60614161812077</v>
      </c>
      <c r="F79" s="521">
        <f t="shared" si="20"/>
        <v>-0.1532149505080298</v>
      </c>
      <c r="G79" s="657">
        <f t="shared" si="16"/>
        <v>100.93136603499231</v>
      </c>
      <c r="H79" s="614">
        <f t="shared" si="21"/>
        <v>-0.14842270071982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100.13</v>
      </c>
      <c r="P79" s="733">
        <f t="shared" si="22"/>
        <v>-6.0000000000002274E-2</v>
      </c>
      <c r="Q79" s="263">
        <f t="shared" si="13"/>
        <v>-0.48</v>
      </c>
      <c r="R79" s="394">
        <f t="shared" si="25"/>
        <v>100.19666666666666</v>
      </c>
      <c r="S79" s="297">
        <f t="shared" si="23"/>
        <v>-7.6666666666667993E-2</v>
      </c>
      <c r="T79" s="699">
        <f t="shared" si="27"/>
        <v>100.35428571428569</v>
      </c>
      <c r="U79" s="52">
        <f t="shared" si="24"/>
        <v>-6.5714285714307152E-2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7">
        <v>43556</v>
      </c>
      <c r="B80" s="2221">
        <v>100.40079078948513</v>
      </c>
      <c r="C80" s="535">
        <f t="shared" si="19"/>
        <v>-6.9214060589246174E-2</v>
      </c>
      <c r="D80" s="614">
        <f t="shared" si="12"/>
        <v>-0.74</v>
      </c>
      <c r="E80" s="965">
        <f t="shared" si="28"/>
        <v>100.49139174960759</v>
      </c>
      <c r="F80" s="521">
        <f t="shared" si="20"/>
        <v>-0.11474986851318647</v>
      </c>
      <c r="G80" s="657">
        <f t="shared" si="16"/>
        <v>100.78836830124359</v>
      </c>
      <c r="H80" s="614">
        <f t="shared" si="21"/>
        <v>-0.1429977337487145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100.07</v>
      </c>
      <c r="P80" s="733">
        <f t="shared" si="22"/>
        <v>-6.0000000000002274E-2</v>
      </c>
      <c r="Q80" s="263">
        <f t="shared" si="13"/>
        <v>-0.55000000000000004</v>
      </c>
      <c r="R80" s="394">
        <f t="shared" si="25"/>
        <v>100.13</v>
      </c>
      <c r="S80" s="297">
        <f t="shared" si="23"/>
        <v>-6.6666666666662877E-2</v>
      </c>
      <c r="T80" s="699">
        <f t="shared" si="27"/>
        <v>100.28428571428572</v>
      </c>
      <c r="U80" s="52">
        <f t="shared" si="24"/>
        <v>-6.9999999999978968E-2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7">
        <v>43586</v>
      </c>
      <c r="B81" s="2221">
        <v>100.35168893159857</v>
      </c>
      <c r="C81" s="535">
        <f t="shared" si="19"/>
        <v>-4.9101857886554967E-2</v>
      </c>
      <c r="D81" s="614">
        <f t="shared" ref="D81:D133" si="29">ROUND((B81-B69)/B69*100,2)</f>
        <v>-0.97</v>
      </c>
      <c r="E81" s="965">
        <f t="shared" si="28"/>
        <v>100.4074948570527</v>
      </c>
      <c r="F81" s="521">
        <f t="shared" si="20"/>
        <v>-8.3896892554889746E-2</v>
      </c>
      <c r="G81" s="657">
        <f t="shared" si="16"/>
        <v>100.65809712368484</v>
      </c>
      <c r="H81" s="614">
        <f t="shared" si="21"/>
        <v>-0.13027117755875395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100</v>
      </c>
      <c r="P81" s="733">
        <f t="shared" si="22"/>
        <v>-6.9999999999993179E-2</v>
      </c>
      <c r="Q81" s="263">
        <f t="shared" ref="Q81:Q134" si="30">ROUND((O81-O69)/O69*100,2)</f>
        <v>-0.63</v>
      </c>
      <c r="R81" s="394">
        <f t="shared" si="25"/>
        <v>100.06666666666666</v>
      </c>
      <c r="S81" s="297">
        <f t="shared" si="23"/>
        <v>-6.3333333333332575E-2</v>
      </c>
      <c r="T81" s="699">
        <f t="shared" si="27"/>
        <v>100.21000000000001</v>
      </c>
      <c r="U81" s="52">
        <f t="shared" si="24"/>
        <v>-7.4285714285707627E-2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7">
        <v>43252</v>
      </c>
      <c r="B82" s="2221">
        <v>100.32650517168751</v>
      </c>
      <c r="C82" s="535">
        <f t="shared" si="19"/>
        <v>-2.5183759911058701E-2</v>
      </c>
      <c r="D82" s="614">
        <f t="shared" si="29"/>
        <v>-1.1399999999999999</v>
      </c>
      <c r="E82" s="965">
        <f t="shared" si="28"/>
        <v>100.35966163092375</v>
      </c>
      <c r="F82" s="521">
        <f t="shared" si="20"/>
        <v>-4.7833226128943807E-2</v>
      </c>
      <c r="G82" s="657">
        <f t="shared" si="16"/>
        <v>100.54672277839029</v>
      </c>
      <c r="H82" s="614">
        <f t="shared" si="21"/>
        <v>-0.11137434529454993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99.92</v>
      </c>
      <c r="P82" s="733">
        <f t="shared" si="22"/>
        <v>-7.9999999999998295E-2</v>
      </c>
      <c r="Q82" s="263">
        <f t="shared" si="30"/>
        <v>-0.71</v>
      </c>
      <c r="R82" s="394">
        <f t="shared" si="25"/>
        <v>99.99666666666667</v>
      </c>
      <c r="S82" s="297">
        <f t="shared" si="23"/>
        <v>-6.9999999999993179E-2</v>
      </c>
      <c r="T82" s="699">
        <f t="shared" si="27"/>
        <v>100.13428571428571</v>
      </c>
      <c r="U82" s="52">
        <f t="shared" si="24"/>
        <v>-7.5714285714298057E-2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7">
        <v>43647</v>
      </c>
      <c r="B83" s="2221">
        <v>100.27035627977219</v>
      </c>
      <c r="C83" s="535">
        <f t="shared" si="19"/>
        <v>-5.6148891915327681E-2</v>
      </c>
      <c r="D83" s="614">
        <f t="shared" si="29"/>
        <v>-1.25</v>
      </c>
      <c r="E83" s="965">
        <f t="shared" ref="E83:E110" si="31">SUM(B81:B83)/3</f>
        <v>100.31618346101943</v>
      </c>
      <c r="F83" s="521">
        <f t="shared" si="20"/>
        <v>-4.347816990431852E-2</v>
      </c>
      <c r="G83" s="657">
        <f t="shared" ref="G83:G110" si="32">SUM(B77:B83)/7</f>
        <v>100.45253800384367</v>
      </c>
      <c r="H83" s="614">
        <f t="shared" si="21"/>
        <v>-9.418477454661911E-2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99.82</v>
      </c>
      <c r="P83" s="733">
        <f t="shared" si="22"/>
        <v>-0.10000000000000853</v>
      </c>
      <c r="Q83" s="263">
        <f t="shared" si="30"/>
        <v>-0.79</v>
      </c>
      <c r="R83" s="394">
        <f t="shared" ref="R83:R130" si="33">SUM(O81:O83)/3</f>
        <v>99.913333333333341</v>
      </c>
      <c r="S83" s="297">
        <f t="shared" si="23"/>
        <v>-8.3333333333328596E-2</v>
      </c>
      <c r="T83" s="699">
        <f t="shared" si="27"/>
        <v>100.05714285714284</v>
      </c>
      <c r="U83" s="52">
        <f t="shared" si="24"/>
        <v>-7.7142857142874277E-2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7">
        <v>43678</v>
      </c>
      <c r="B84" s="2221">
        <v>100.1472294900631</v>
      </c>
      <c r="C84" s="535">
        <f t="shared" si="19"/>
        <v>-0.12312678970909019</v>
      </c>
      <c r="D84" s="614">
        <f t="shared" si="29"/>
        <v>-1.34</v>
      </c>
      <c r="E84" s="965">
        <f t="shared" si="31"/>
        <v>100.24803031384094</v>
      </c>
      <c r="F84" s="521">
        <f t="shared" si="20"/>
        <v>-6.8153147178492191E-2</v>
      </c>
      <c r="G84" s="657">
        <f t="shared" si="32"/>
        <v>100.36713644599202</v>
      </c>
      <c r="H84" s="614">
        <f t="shared" si="21"/>
        <v>-8.540155785165382E-2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99.72</v>
      </c>
      <c r="P84" s="733">
        <f t="shared" si="22"/>
        <v>-9.9999999999994316E-2</v>
      </c>
      <c r="Q84" s="263">
        <f t="shared" si="30"/>
        <v>-0.86</v>
      </c>
      <c r="R84" s="394">
        <f t="shared" si="33"/>
        <v>99.820000000000007</v>
      </c>
      <c r="S84" s="297">
        <f t="shared" si="23"/>
        <v>-9.3333333333333712E-2</v>
      </c>
      <c r="T84" s="699">
        <f t="shared" si="27"/>
        <v>99.978571428571428</v>
      </c>
      <c r="U84" s="52">
        <f t="shared" si="24"/>
        <v>-7.8571428571407864E-2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7">
        <v>43709</v>
      </c>
      <c r="B85" s="2221">
        <v>99.941198846152929</v>
      </c>
      <c r="C85" s="535">
        <f t="shared" si="19"/>
        <v>-0.20603064391016801</v>
      </c>
      <c r="D85" s="614">
        <f t="shared" si="29"/>
        <v>-1.44</v>
      </c>
      <c r="E85" s="965">
        <f t="shared" si="31"/>
        <v>100.11959487199607</v>
      </c>
      <c r="F85" s="521">
        <f t="shared" si="20"/>
        <v>-0.12843544184487143</v>
      </c>
      <c r="G85" s="657">
        <f t="shared" si="32"/>
        <v>100.2725391941191</v>
      </c>
      <c r="H85" s="614">
        <f t="shared" si="21"/>
        <v>-9.4597251872912125E-2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99.6</v>
      </c>
      <c r="P85" s="733">
        <f t="shared" si="22"/>
        <v>-0.12000000000000455</v>
      </c>
      <c r="Q85" s="263">
        <f t="shared" si="30"/>
        <v>-0.95</v>
      </c>
      <c r="R85" s="394">
        <f t="shared" si="33"/>
        <v>99.713333333333324</v>
      </c>
      <c r="S85" s="297">
        <f t="shared" si="23"/>
        <v>-0.10666666666668334</v>
      </c>
      <c r="T85" s="699">
        <f t="shared" si="27"/>
        <v>99.894285714285715</v>
      </c>
      <c r="U85" s="52">
        <f t="shared" si="24"/>
        <v>-8.4285714285712743E-2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7">
        <v>43739</v>
      </c>
      <c r="B86" s="2221">
        <v>99.592344388877663</v>
      </c>
      <c r="C86" s="535">
        <f t="shared" si="19"/>
        <v>-0.34885445727526587</v>
      </c>
      <c r="D86" s="614">
        <f t="shared" si="29"/>
        <v>-1.65</v>
      </c>
      <c r="E86" s="965">
        <f t="shared" si="31"/>
        <v>99.893590908364558</v>
      </c>
      <c r="F86" s="521">
        <f t="shared" si="20"/>
        <v>-0.22600396363151276</v>
      </c>
      <c r="G86" s="657">
        <f t="shared" si="32"/>
        <v>100.14715912823387</v>
      </c>
      <c r="H86" s="614">
        <f t="shared" si="21"/>
        <v>-0.12538006588523842</v>
      </c>
      <c r="I86" s="2233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-0.14999999999999147</v>
      </c>
      <c r="Q86" s="263">
        <f t="shared" si="30"/>
        <v>-1.06</v>
      </c>
      <c r="R86" s="394">
        <f t="shared" si="33"/>
        <v>99.589999999999989</v>
      </c>
      <c r="S86" s="297">
        <f t="shared" si="23"/>
        <v>-0.12333333333333485</v>
      </c>
      <c r="T86" s="699">
        <f t="shared" si="27"/>
        <v>99.797142857142859</v>
      </c>
      <c r="U86" s="52">
        <f t="shared" si="24"/>
        <v>-9.7142857142856087E-2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7">
        <v>43770</v>
      </c>
      <c r="B87" s="2221">
        <v>99.200899627964688</v>
      </c>
      <c r="C87" s="535">
        <f t="shared" si="19"/>
        <v>-0.3914447609129752</v>
      </c>
      <c r="D87" s="614">
        <f t="shared" si="29"/>
        <v>-1.88</v>
      </c>
      <c r="E87" s="965">
        <f t="shared" si="31"/>
        <v>99.578147620998436</v>
      </c>
      <c r="F87" s="521">
        <f t="shared" si="20"/>
        <v>-0.31544328736612215</v>
      </c>
      <c r="G87" s="657">
        <f t="shared" si="32"/>
        <v>99.975746105159516</v>
      </c>
      <c r="H87" s="614">
        <f t="shared" si="21"/>
        <v>-0.17141302307435069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99.28</v>
      </c>
      <c r="P87" s="733">
        <f t="shared" si="22"/>
        <v>-0.17000000000000171</v>
      </c>
      <c r="Q87" s="263">
        <f t="shared" si="30"/>
        <v>-1.1599999999999999</v>
      </c>
      <c r="R87" s="394">
        <f t="shared" si="33"/>
        <v>99.443333333333342</v>
      </c>
      <c r="S87" s="297">
        <f t="shared" si="23"/>
        <v>-0.14666666666664696</v>
      </c>
      <c r="T87" s="699">
        <f t="shared" si="27"/>
        <v>99.684285714285721</v>
      </c>
      <c r="U87" s="52">
        <f t="shared" si="24"/>
        <v>-0.11285714285713766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14">
        <v>43800</v>
      </c>
      <c r="B88" s="2221">
        <v>98.76994867443986</v>
      </c>
      <c r="C88" s="586">
        <f t="shared" si="19"/>
        <v>-0.43095095352482815</v>
      </c>
      <c r="D88" s="814">
        <f t="shared" si="29"/>
        <v>-2.14</v>
      </c>
      <c r="E88" s="966">
        <f t="shared" si="31"/>
        <v>99.18773089709407</v>
      </c>
      <c r="F88" s="704">
        <f t="shared" si="20"/>
        <v>-0.39041672390436588</v>
      </c>
      <c r="G88" s="637">
        <f t="shared" si="32"/>
        <v>99.749783211279706</v>
      </c>
      <c r="H88" s="814">
        <f t="shared" si="21"/>
        <v>-0.22596289387981017</v>
      </c>
      <c r="I88" s="2236" t="s">
        <v>281</v>
      </c>
      <c r="J88" s="1744" t="str">
        <f t="shared" si="18"/>
        <v>---</v>
      </c>
      <c r="K88" s="2541">
        <v>0</v>
      </c>
      <c r="L88" s="649" t="s">
        <v>787</v>
      </c>
      <c r="M88" s="10"/>
      <c r="N88" s="202">
        <v>43800</v>
      </c>
      <c r="O88" s="711">
        <v>99.09</v>
      </c>
      <c r="P88" s="929">
        <f t="shared" si="22"/>
        <v>-0.18999999999999773</v>
      </c>
      <c r="Q88" s="543">
        <f t="shared" si="30"/>
        <v>-1.27</v>
      </c>
      <c r="R88" s="492">
        <f t="shared" si="33"/>
        <v>99.273333333333355</v>
      </c>
      <c r="S88" s="490">
        <f t="shared" si="23"/>
        <v>-0.16999999999998749</v>
      </c>
      <c r="T88" s="930">
        <f t="shared" si="27"/>
        <v>99.554285714285726</v>
      </c>
      <c r="U88" s="550">
        <f t="shared" si="24"/>
        <v>-0.12999999999999545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205">
        <v>43831</v>
      </c>
      <c r="B89" s="2222">
        <v>98.244526365281828</v>
      </c>
      <c r="C89" s="535">
        <f t="shared" si="19"/>
        <v>-0.52542230915803145</v>
      </c>
      <c r="D89" s="614">
        <f t="shared" si="29"/>
        <v>-2.48</v>
      </c>
      <c r="E89" s="965">
        <f t="shared" si="31"/>
        <v>98.73845822256213</v>
      </c>
      <c r="F89" s="521">
        <f t="shared" si="20"/>
        <v>-0.4492726745319402</v>
      </c>
      <c r="G89" s="657">
        <f t="shared" si="32"/>
        <v>99.452357667507471</v>
      </c>
      <c r="H89" s="614">
        <f t="shared" si="21"/>
        <v>-0.29742554377223485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98.86</v>
      </c>
      <c r="P89" s="244">
        <f t="shared" si="22"/>
        <v>-0.23000000000000398</v>
      </c>
      <c r="Q89" s="52">
        <f t="shared" si="30"/>
        <v>-1.41</v>
      </c>
      <c r="R89" s="1001">
        <f t="shared" si="33"/>
        <v>99.076666666666668</v>
      </c>
      <c r="S89" s="970">
        <f t="shared" si="23"/>
        <v>-0.19666666666668675</v>
      </c>
      <c r="T89" s="735">
        <f t="shared" si="27"/>
        <v>99.402857142857144</v>
      </c>
      <c r="U89" s="52">
        <f t="shared" si="24"/>
        <v>-0.1514285714285819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206">
        <v>43862</v>
      </c>
      <c r="B90" s="2219">
        <v>97.617053665040686</v>
      </c>
      <c r="C90" s="535">
        <f t="shared" si="19"/>
        <v>-0.62747270024114243</v>
      </c>
      <c r="D90" s="614">
        <f t="shared" si="29"/>
        <v>-2.97</v>
      </c>
      <c r="E90" s="965">
        <f t="shared" si="31"/>
        <v>98.21050956825411</v>
      </c>
      <c r="F90" s="521">
        <f t="shared" si="20"/>
        <v>-0.52794865430801963</v>
      </c>
      <c r="G90" s="657">
        <f t="shared" si="32"/>
        <v>99.073314436831524</v>
      </c>
      <c r="H90" s="614">
        <f t="shared" si="21"/>
        <v>-0.37904323067594703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98.6</v>
      </c>
      <c r="P90" s="36">
        <f t="shared" si="22"/>
        <v>-0.26000000000000512</v>
      </c>
      <c r="Q90" s="52">
        <f t="shared" si="30"/>
        <v>-1.59</v>
      </c>
      <c r="R90" s="638">
        <f t="shared" si="33"/>
        <v>98.84999999999998</v>
      </c>
      <c r="S90" s="970">
        <f t="shared" si="23"/>
        <v>-0.22666666666668789</v>
      </c>
      <c r="T90" s="699">
        <f t="shared" si="27"/>
        <v>99.228571428571428</v>
      </c>
      <c r="U90" s="52">
        <f t="shared" si="24"/>
        <v>-0.17428571428571615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7">
        <v>43891</v>
      </c>
      <c r="B91" s="2219">
        <v>96.999756977038672</v>
      </c>
      <c r="C91" s="535">
        <f t="shared" si="19"/>
        <v>-0.61729668800201409</v>
      </c>
      <c r="D91" s="614">
        <f t="shared" si="29"/>
        <v>-3.45</v>
      </c>
      <c r="E91" s="965">
        <f t="shared" si="31"/>
        <v>97.620445669120386</v>
      </c>
      <c r="F91" s="521">
        <f t="shared" si="20"/>
        <v>-0.59006389913372459</v>
      </c>
      <c r="G91" s="657">
        <f t="shared" si="32"/>
        <v>98.623675506399493</v>
      </c>
      <c r="H91" s="614">
        <f t="shared" si="21"/>
        <v>-0.44963893043203029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98.02</v>
      </c>
      <c r="P91" s="36">
        <f t="shared" si="22"/>
        <v>-0.57999999999999829</v>
      </c>
      <c r="Q91" s="52">
        <f t="shared" si="30"/>
        <v>-2.11</v>
      </c>
      <c r="R91" s="638">
        <f t="shared" si="33"/>
        <v>98.493333333333325</v>
      </c>
      <c r="S91" s="970">
        <f t="shared" si="23"/>
        <v>-0.35666666666665492</v>
      </c>
      <c r="T91" s="699">
        <f t="shared" si="27"/>
        <v>98.985714285714295</v>
      </c>
      <c r="U91" s="52">
        <f t="shared" si="24"/>
        <v>-0.24285714285713311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7">
        <v>43922</v>
      </c>
      <c r="B92" s="2219">
        <v>96.44163952872556</v>
      </c>
      <c r="C92" s="535">
        <f t="shared" si="19"/>
        <v>-0.55811744831311216</v>
      </c>
      <c r="D92" s="614">
        <f t="shared" si="29"/>
        <v>-3.94</v>
      </c>
      <c r="E92" s="965">
        <f t="shared" si="31"/>
        <v>97.019483390268306</v>
      </c>
      <c r="F92" s="521">
        <f t="shared" si="20"/>
        <v>-0.60096227885208009</v>
      </c>
      <c r="G92" s="657">
        <f t="shared" si="32"/>
        <v>98.123738461052724</v>
      </c>
      <c r="H92" s="614">
        <f t="shared" si="21"/>
        <v>-0.49993704534676908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97.42</v>
      </c>
      <c r="P92" s="36">
        <f t="shared" si="22"/>
        <v>-0.59999999999999432</v>
      </c>
      <c r="Q92" s="52">
        <f t="shared" si="30"/>
        <v>-2.65</v>
      </c>
      <c r="R92" s="638">
        <f t="shared" si="33"/>
        <v>98.013333333333335</v>
      </c>
      <c r="S92" s="970">
        <f t="shared" si="23"/>
        <v>-0.47999999999998977</v>
      </c>
      <c r="T92" s="699">
        <f t="shared" si="27"/>
        <v>98.674285714285716</v>
      </c>
      <c r="U92" s="52">
        <f t="shared" si="24"/>
        <v>-0.31142857142857849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7">
        <v>43952</v>
      </c>
      <c r="B93" s="2219">
        <v>96.099729001875517</v>
      </c>
      <c r="C93" s="535">
        <f t="shared" si="19"/>
        <v>-0.34191052685004308</v>
      </c>
      <c r="D93" s="614">
        <f t="shared" si="29"/>
        <v>-4.24</v>
      </c>
      <c r="E93" s="965">
        <f t="shared" si="31"/>
        <v>96.513708502546592</v>
      </c>
      <c r="F93" s="521">
        <f t="shared" si="20"/>
        <v>-0.50577488772171364</v>
      </c>
      <c r="G93" s="657">
        <f t="shared" si="32"/>
        <v>97.624793405766695</v>
      </c>
      <c r="H93" s="614">
        <f t="shared" si="21"/>
        <v>-0.49894505528602906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96.99</v>
      </c>
      <c r="P93" s="36">
        <f t="shared" si="22"/>
        <v>-0.43000000000000682</v>
      </c>
      <c r="Q93" s="52">
        <f t="shared" si="30"/>
        <v>-3.01</v>
      </c>
      <c r="R93" s="638">
        <f t="shared" si="33"/>
        <v>97.476666666666674</v>
      </c>
      <c r="S93" s="970">
        <f t="shared" si="23"/>
        <v>-0.53666666666666174</v>
      </c>
      <c r="T93" s="699">
        <f t="shared" si="27"/>
        <v>98.322857142857146</v>
      </c>
      <c r="U93" s="52">
        <f t="shared" si="24"/>
        <v>-0.35142857142857054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7">
        <v>43983</v>
      </c>
      <c r="B94" s="2219">
        <v>96.039687714942787</v>
      </c>
      <c r="C94" s="535">
        <f t="shared" si="19"/>
        <v>-6.0041286932730031E-2</v>
      </c>
      <c r="D94" s="614">
        <f t="shared" si="29"/>
        <v>-4.2699999999999996</v>
      </c>
      <c r="E94" s="965">
        <f t="shared" si="31"/>
        <v>96.193685415181278</v>
      </c>
      <c r="F94" s="521">
        <f t="shared" si="20"/>
        <v>-0.32002308736531404</v>
      </c>
      <c r="G94" s="657">
        <f t="shared" si="32"/>
        <v>97.173191703906397</v>
      </c>
      <c r="H94" s="614">
        <f t="shared" si="21"/>
        <v>-0.45160170186029802</v>
      </c>
      <c r="I94" s="432" t="s">
        <v>281</v>
      </c>
      <c r="J94" s="2543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97.17</v>
      </c>
      <c r="P94" s="36">
        <f t="shared" si="22"/>
        <v>0.18000000000000682</v>
      </c>
      <c r="Q94" s="52">
        <f t="shared" si="30"/>
        <v>-2.75</v>
      </c>
      <c r="R94" s="638">
        <f t="shared" si="33"/>
        <v>97.193333333333328</v>
      </c>
      <c r="S94" s="970">
        <f t="shared" si="23"/>
        <v>-0.28333333333334565</v>
      </c>
      <c r="T94" s="699">
        <f t="shared" si="27"/>
        <v>98.021428571428558</v>
      </c>
      <c r="U94" s="52">
        <f t="shared" si="24"/>
        <v>-0.30142857142858759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7">
        <v>44013</v>
      </c>
      <c r="B95" s="2219">
        <v>96.277237379935727</v>
      </c>
      <c r="C95" s="535">
        <f t="shared" si="19"/>
        <v>0.23754966499294028</v>
      </c>
      <c r="D95" s="614">
        <f t="shared" si="29"/>
        <v>-3.98</v>
      </c>
      <c r="E95" s="965">
        <f t="shared" si="31"/>
        <v>96.138884698918005</v>
      </c>
      <c r="F95" s="521">
        <f t="shared" si="20"/>
        <v>-5.4800716263272875E-2</v>
      </c>
      <c r="G95" s="657">
        <f t="shared" si="32"/>
        <v>96.817090090405827</v>
      </c>
      <c r="H95" s="614">
        <f t="shared" si="21"/>
        <v>-0.35610161350057012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97.82</v>
      </c>
      <c r="P95" s="36">
        <f t="shared" si="22"/>
        <v>0.64999999999999147</v>
      </c>
      <c r="Q95" s="52">
        <f t="shared" si="30"/>
        <v>-2</v>
      </c>
      <c r="R95" s="638">
        <f t="shared" si="33"/>
        <v>97.326666666666668</v>
      </c>
      <c r="S95" s="970">
        <f t="shared" si="23"/>
        <v>0.13333333333333997</v>
      </c>
      <c r="T95" s="699">
        <f t="shared" si="27"/>
        <v>97.839999999999989</v>
      </c>
      <c r="U95" s="52">
        <f t="shared" si="24"/>
        <v>-0.18142857142856883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7">
        <v>44044</v>
      </c>
      <c r="B96" s="2219">
        <v>96.765353437048489</v>
      </c>
      <c r="C96" s="535">
        <f t="shared" si="19"/>
        <v>0.48811605711276229</v>
      </c>
      <c r="D96" s="614">
        <f t="shared" si="29"/>
        <v>-3.38</v>
      </c>
      <c r="E96" s="965">
        <f t="shared" si="31"/>
        <v>96.360759510642325</v>
      </c>
      <c r="F96" s="521">
        <f t="shared" si="20"/>
        <v>0.22187481172431944</v>
      </c>
      <c r="G96" s="657">
        <f t="shared" si="32"/>
        <v>96.605779672086769</v>
      </c>
      <c r="H96" s="614">
        <f t="shared" si="21"/>
        <v>-0.21131041831905861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98.26</v>
      </c>
      <c r="P96" s="36">
        <f t="shared" si="22"/>
        <v>0.44000000000001194</v>
      </c>
      <c r="Q96" s="52">
        <f t="shared" si="30"/>
        <v>-1.46</v>
      </c>
      <c r="R96" s="638">
        <f t="shared" si="33"/>
        <v>97.75</v>
      </c>
      <c r="S96" s="970">
        <f t="shared" si="23"/>
        <v>0.42333333333333201</v>
      </c>
      <c r="T96" s="699">
        <f t="shared" si="27"/>
        <v>97.754285714285714</v>
      </c>
      <c r="U96" s="52">
        <f t="shared" si="24"/>
        <v>-8.5714285714274752E-2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7">
        <v>44075</v>
      </c>
      <c r="B97" s="2219">
        <v>97.420409428036692</v>
      </c>
      <c r="C97" s="535">
        <f t="shared" si="19"/>
        <v>0.65505599098820255</v>
      </c>
      <c r="D97" s="614">
        <f t="shared" si="29"/>
        <v>-2.52</v>
      </c>
      <c r="E97" s="965">
        <f t="shared" si="31"/>
        <v>96.821000081673631</v>
      </c>
      <c r="F97" s="521">
        <f t="shared" si="20"/>
        <v>0.46024057103130644</v>
      </c>
      <c r="G97" s="657">
        <f t="shared" si="32"/>
        <v>96.577687638229079</v>
      </c>
      <c r="H97" s="614">
        <f t="shared" si="21"/>
        <v>-2.8092033857689103E-2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98.56</v>
      </c>
      <c r="P97" s="36">
        <f t="shared" si="22"/>
        <v>0.29999999999999716</v>
      </c>
      <c r="Q97" s="52">
        <f t="shared" si="30"/>
        <v>-1.04</v>
      </c>
      <c r="R97" s="638">
        <f t="shared" si="33"/>
        <v>98.213333333333324</v>
      </c>
      <c r="S97" s="970">
        <f t="shared" si="23"/>
        <v>0.46333333333332405</v>
      </c>
      <c r="T97" s="699">
        <f t="shared" si="27"/>
        <v>97.748571428571424</v>
      </c>
      <c r="U97" s="52">
        <f t="shared" si="24"/>
        <v>-5.7142857142906678E-3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7">
        <v>44105</v>
      </c>
      <c r="B98" s="2219">
        <v>98.081565022913068</v>
      </c>
      <c r="C98" s="535">
        <f t="shared" si="19"/>
        <v>0.66115559487637654</v>
      </c>
      <c r="D98" s="614">
        <f t="shared" si="29"/>
        <v>-1.52</v>
      </c>
      <c r="E98" s="965">
        <f t="shared" si="31"/>
        <v>97.42244262933275</v>
      </c>
      <c r="F98" s="521">
        <f t="shared" si="20"/>
        <v>0.60144254765911853</v>
      </c>
      <c r="G98" s="657">
        <f t="shared" si="32"/>
        <v>96.732231644782559</v>
      </c>
      <c r="H98" s="614">
        <f t="shared" si="21"/>
        <v>0.15454400655347911</v>
      </c>
      <c r="I98" s="2233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98.82</v>
      </c>
      <c r="P98" s="36">
        <f t="shared" si="22"/>
        <v>0.25999999999999091</v>
      </c>
      <c r="Q98" s="52">
        <f t="shared" si="30"/>
        <v>-0.63</v>
      </c>
      <c r="R98" s="638">
        <f t="shared" si="33"/>
        <v>98.546666666666667</v>
      </c>
      <c r="S98" s="970">
        <f t="shared" si="23"/>
        <v>0.33333333333334281</v>
      </c>
      <c r="T98" s="699">
        <f t="shared" si="27"/>
        <v>97.862857142857138</v>
      </c>
      <c r="U98" s="52">
        <f t="shared" si="24"/>
        <v>0.11428571428571388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7">
        <v>44136</v>
      </c>
      <c r="B99" s="2219">
        <v>98.704476409638545</v>
      </c>
      <c r="C99" s="535">
        <f t="shared" si="19"/>
        <v>0.62291138672547675</v>
      </c>
      <c r="D99" s="614">
        <f t="shared" si="29"/>
        <v>-0.5</v>
      </c>
      <c r="E99" s="965">
        <f t="shared" si="31"/>
        <v>98.068816953529449</v>
      </c>
      <c r="F99" s="521">
        <f t="shared" si="20"/>
        <v>0.64637432419669949</v>
      </c>
      <c r="G99" s="657">
        <f t="shared" si="32"/>
        <v>97.055494056341544</v>
      </c>
      <c r="H99" s="614">
        <f t="shared" si="21"/>
        <v>0.32326241155898572</v>
      </c>
      <c r="I99" s="2233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</v>
      </c>
      <c r="P99" s="36">
        <f t="shared" si="22"/>
        <v>0.28000000000000114</v>
      </c>
      <c r="Q99" s="52">
        <f t="shared" si="30"/>
        <v>-0.18</v>
      </c>
      <c r="R99" s="638">
        <f t="shared" si="33"/>
        <v>98.826666666666668</v>
      </c>
      <c r="S99" s="970">
        <f t="shared" si="23"/>
        <v>0.28000000000000114</v>
      </c>
      <c r="T99" s="699">
        <f t="shared" si="27"/>
        <v>98.102857142857147</v>
      </c>
      <c r="U99" s="52">
        <f t="shared" si="24"/>
        <v>0.24000000000000909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14">
        <v>44166</v>
      </c>
      <c r="B100" s="2220">
        <v>99.25943653860115</v>
      </c>
      <c r="C100" s="586">
        <f t="shared" si="19"/>
        <v>0.55496012896260538</v>
      </c>
      <c r="D100" s="814">
        <f t="shared" si="29"/>
        <v>0.5</v>
      </c>
      <c r="E100" s="966">
        <f t="shared" si="31"/>
        <v>98.681825990384255</v>
      </c>
      <c r="F100" s="704">
        <f t="shared" si="20"/>
        <v>0.61300903685480534</v>
      </c>
      <c r="G100" s="637">
        <f t="shared" si="32"/>
        <v>97.506880847302341</v>
      </c>
      <c r="H100" s="814">
        <f t="shared" si="21"/>
        <v>0.4513867909607967</v>
      </c>
      <c r="I100" s="2234" t="s">
        <v>343</v>
      </c>
      <c r="J100" s="1744" t="str">
        <f t="shared" si="18"/>
        <v>---</v>
      </c>
      <c r="K100" s="2541">
        <v>0</v>
      </c>
      <c r="L100" s="649" t="s">
        <v>787</v>
      </c>
      <c r="M100" s="10"/>
      <c r="N100" s="202">
        <v>44166</v>
      </c>
      <c r="O100" s="711">
        <v>99.37</v>
      </c>
      <c r="P100" s="242">
        <f t="shared" si="22"/>
        <v>0.27000000000001023</v>
      </c>
      <c r="Q100" s="550">
        <f t="shared" si="30"/>
        <v>0.28000000000000003</v>
      </c>
      <c r="R100" s="644">
        <f t="shared" si="33"/>
        <v>99.09666666666665</v>
      </c>
      <c r="S100" s="1000">
        <f t="shared" si="23"/>
        <v>0.26999999999998181</v>
      </c>
      <c r="T100" s="930">
        <f t="shared" si="27"/>
        <v>98.44285714285715</v>
      </c>
      <c r="U100" s="550">
        <f t="shared" si="24"/>
        <v>0.34000000000000341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206">
        <v>44197</v>
      </c>
      <c r="B101" s="2221">
        <v>99.725514192244788</v>
      </c>
      <c r="C101" s="535">
        <f t="shared" si="19"/>
        <v>0.46607765364363729</v>
      </c>
      <c r="D101" s="523">
        <f t="shared" si="29"/>
        <v>1.51</v>
      </c>
      <c r="E101" s="965">
        <f t="shared" si="31"/>
        <v>99.229809046828152</v>
      </c>
      <c r="F101" s="697">
        <f t="shared" si="20"/>
        <v>0.547983056443897</v>
      </c>
      <c r="G101" s="657">
        <f t="shared" si="32"/>
        <v>98.033427486916921</v>
      </c>
      <c r="H101" s="523">
        <f t="shared" si="21"/>
        <v>0.5265466396145797</v>
      </c>
      <c r="I101" s="2233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99.64</v>
      </c>
      <c r="P101" s="36">
        <f t="shared" si="22"/>
        <v>0.26999999999999602</v>
      </c>
      <c r="Q101" s="52">
        <f t="shared" si="30"/>
        <v>0.79</v>
      </c>
      <c r="R101" s="638">
        <f t="shared" si="33"/>
        <v>99.37</v>
      </c>
      <c r="S101" s="970">
        <f t="shared" si="23"/>
        <v>0.27333333333335474</v>
      </c>
      <c r="T101" s="699">
        <f t="shared" si="27"/>
        <v>98.795714285714283</v>
      </c>
      <c r="U101" s="52">
        <f t="shared" si="24"/>
        <v>0.35285714285713254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206">
        <v>44228</v>
      </c>
      <c r="B102" s="2221">
        <v>100.10142533905501</v>
      </c>
      <c r="C102" s="535">
        <f t="shared" si="19"/>
        <v>0.37591114681022475</v>
      </c>
      <c r="D102" s="523">
        <f t="shared" si="29"/>
        <v>2.5499999999999998</v>
      </c>
      <c r="E102" s="965">
        <f t="shared" si="31"/>
        <v>99.695458689966983</v>
      </c>
      <c r="F102" s="697">
        <f t="shared" si="20"/>
        <v>0.46564964313883195</v>
      </c>
      <c r="G102" s="657">
        <f t="shared" si="32"/>
        <v>98.5797400525054</v>
      </c>
      <c r="H102" s="523">
        <f t="shared" si="21"/>
        <v>0.54631256558847952</v>
      </c>
      <c r="I102" s="2233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99.92</v>
      </c>
      <c r="P102" s="36">
        <f t="shared" si="22"/>
        <v>0.28000000000000114</v>
      </c>
      <c r="Q102" s="52">
        <f t="shared" si="30"/>
        <v>1.34</v>
      </c>
      <c r="R102" s="638">
        <f t="shared" si="33"/>
        <v>99.643333333333331</v>
      </c>
      <c r="S102" s="970">
        <f t="shared" si="23"/>
        <v>0.27333333333332632</v>
      </c>
      <c r="T102" s="699">
        <f t="shared" si="27"/>
        <v>99.09571428571428</v>
      </c>
      <c r="U102" s="52">
        <f t="shared" si="24"/>
        <v>0.29999999999999716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7">
        <v>44256</v>
      </c>
      <c r="B103" s="2221">
        <v>100.3890376526107</v>
      </c>
      <c r="C103" s="535">
        <f t="shared" si="19"/>
        <v>0.28761231355568384</v>
      </c>
      <c r="D103" s="523">
        <f t="shared" si="29"/>
        <v>3.49</v>
      </c>
      <c r="E103" s="965">
        <f t="shared" si="31"/>
        <v>100.07199239463682</v>
      </c>
      <c r="F103" s="697">
        <f t="shared" si="20"/>
        <v>0.37653370466983915</v>
      </c>
      <c r="G103" s="657">
        <f t="shared" si="32"/>
        <v>99.097409226157154</v>
      </c>
      <c r="H103" s="523">
        <f t="shared" si="21"/>
        <v>0.51766917365175402</v>
      </c>
      <c r="I103" s="2233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100.17</v>
      </c>
      <c r="P103" s="36">
        <f t="shared" si="22"/>
        <v>0.25</v>
      </c>
      <c r="Q103" s="52">
        <f t="shared" si="30"/>
        <v>2.19</v>
      </c>
      <c r="R103" s="638">
        <f t="shared" si="33"/>
        <v>99.910000000000011</v>
      </c>
      <c r="S103" s="970">
        <f t="shared" si="23"/>
        <v>0.26666666666667993</v>
      </c>
      <c r="T103" s="699">
        <f t="shared" si="27"/>
        <v>99.368571428571414</v>
      </c>
      <c r="U103" s="52">
        <f t="shared" si="24"/>
        <v>0.27285714285713425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7">
        <v>44287</v>
      </c>
      <c r="B104" s="2221">
        <v>100.58858149288469</v>
      </c>
      <c r="C104" s="535">
        <f t="shared" si="19"/>
        <v>0.1995438402739893</v>
      </c>
      <c r="D104" s="523">
        <f t="shared" si="29"/>
        <v>4.3</v>
      </c>
      <c r="E104" s="965">
        <f t="shared" si="31"/>
        <v>100.35968149485014</v>
      </c>
      <c r="F104" s="697">
        <f t="shared" si="20"/>
        <v>0.28768910021331351</v>
      </c>
      <c r="G104" s="657">
        <f t="shared" si="32"/>
        <v>99.550005235421139</v>
      </c>
      <c r="H104" s="523">
        <f t="shared" si="21"/>
        <v>0.45259600926398491</v>
      </c>
      <c r="I104" s="2233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100.4</v>
      </c>
      <c r="P104" s="36">
        <f t="shared" si="22"/>
        <v>0.23000000000000398</v>
      </c>
      <c r="Q104" s="52">
        <f t="shared" si="30"/>
        <v>3.06</v>
      </c>
      <c r="R104" s="638">
        <f t="shared" si="33"/>
        <v>100.16333333333334</v>
      </c>
      <c r="S104" s="970">
        <f t="shared" si="23"/>
        <v>0.2533333333333303</v>
      </c>
      <c r="T104" s="699">
        <f t="shared" si="27"/>
        <v>99.631428571428572</v>
      </c>
      <c r="U104" s="52">
        <f t="shared" si="24"/>
        <v>0.26285714285715756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7">
        <v>44317</v>
      </c>
      <c r="B105" s="2219">
        <v>100.69372219485551</v>
      </c>
      <c r="C105" s="535">
        <f t="shared" si="19"/>
        <v>0.10514070197082503</v>
      </c>
      <c r="D105" s="523">
        <f t="shared" si="29"/>
        <v>4.78</v>
      </c>
      <c r="E105" s="965">
        <f t="shared" si="31"/>
        <v>100.55711378011698</v>
      </c>
      <c r="F105" s="697">
        <f t="shared" si="20"/>
        <v>0.1974322852668422</v>
      </c>
      <c r="G105" s="657">
        <f t="shared" si="32"/>
        <v>99.923170545698625</v>
      </c>
      <c r="H105" s="523">
        <f t="shared" si="21"/>
        <v>0.37316531027748567</v>
      </c>
      <c r="I105" s="2233" t="s">
        <v>343</v>
      </c>
      <c r="J105" s="2523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100.57</v>
      </c>
      <c r="P105" s="36">
        <f t="shared" si="22"/>
        <v>0.16999999999998749</v>
      </c>
      <c r="Q105" s="52">
        <f t="shared" si="30"/>
        <v>3.69</v>
      </c>
      <c r="R105" s="638">
        <f t="shared" si="33"/>
        <v>100.38</v>
      </c>
      <c r="S105" s="970">
        <f t="shared" si="23"/>
        <v>0.21666666666665435</v>
      </c>
      <c r="T105" s="699">
        <f t="shared" si="27"/>
        <v>99.881428571428586</v>
      </c>
      <c r="U105" s="52">
        <f t="shared" si="24"/>
        <v>0.25000000000001421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7">
        <v>44348</v>
      </c>
      <c r="B106" s="2219">
        <v>100.70982997086477</v>
      </c>
      <c r="C106" s="535">
        <f t="shared" si="19"/>
        <v>1.610777600926383E-2</v>
      </c>
      <c r="D106" s="523">
        <f t="shared" si="29"/>
        <v>4.8600000000000003</v>
      </c>
      <c r="E106" s="965">
        <f t="shared" si="31"/>
        <v>100.66404455286833</v>
      </c>
      <c r="F106" s="697">
        <f t="shared" si="20"/>
        <v>0.10693077275135465</v>
      </c>
      <c r="G106" s="657">
        <f t="shared" si="32"/>
        <v>100.20964962587379</v>
      </c>
      <c r="H106" s="523">
        <f t="shared" si="21"/>
        <v>0.28647908017516954</v>
      </c>
      <c r="I106" s="2233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100.67</v>
      </c>
      <c r="P106" s="36">
        <f t="shared" si="22"/>
        <v>0.10000000000000853</v>
      </c>
      <c r="Q106" s="52">
        <f t="shared" si="30"/>
        <v>3.6</v>
      </c>
      <c r="R106" s="638">
        <f t="shared" si="33"/>
        <v>100.54666666666667</v>
      </c>
      <c r="S106" s="970">
        <f t="shared" si="23"/>
        <v>0.1666666666666714</v>
      </c>
      <c r="T106" s="699">
        <f t="shared" si="27"/>
        <v>100.10571428571427</v>
      </c>
      <c r="U106" s="52">
        <f t="shared" si="24"/>
        <v>0.22428571428568489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7">
        <v>44378</v>
      </c>
      <c r="B107" s="2219">
        <v>100.66939913803535</v>
      </c>
      <c r="C107" s="535">
        <f t="shared" si="19"/>
        <v>-4.0430832829429164E-2</v>
      </c>
      <c r="D107" s="523">
        <f t="shared" si="29"/>
        <v>4.5599999999999996</v>
      </c>
      <c r="E107" s="965">
        <f t="shared" si="31"/>
        <v>100.69098376791855</v>
      </c>
      <c r="F107" s="697">
        <f t="shared" si="20"/>
        <v>2.69392150502199E-2</v>
      </c>
      <c r="G107" s="657">
        <f t="shared" si="32"/>
        <v>100.41107285436441</v>
      </c>
      <c r="H107" s="523">
        <f t="shared" si="21"/>
        <v>0.20142322849061145</v>
      </c>
      <c r="I107" s="2233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100.71</v>
      </c>
      <c r="P107" s="36">
        <f t="shared" si="22"/>
        <v>3.9999999999992042E-2</v>
      </c>
      <c r="Q107" s="52">
        <f t="shared" si="30"/>
        <v>2.95</v>
      </c>
      <c r="R107" s="638">
        <f t="shared" si="33"/>
        <v>100.64999999999999</v>
      </c>
      <c r="S107" s="970">
        <f t="shared" si="23"/>
        <v>0.10333333333332462</v>
      </c>
      <c r="T107" s="699">
        <f t="shared" si="27"/>
        <v>100.29714285714286</v>
      </c>
      <c r="U107" s="52">
        <f t="shared" si="24"/>
        <v>0.19142857142858816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7">
        <v>44409</v>
      </c>
      <c r="B108" s="2219">
        <v>100.59842848068074</v>
      </c>
      <c r="C108" s="535">
        <f t="shared" si="19"/>
        <v>-7.097065735460717E-2</v>
      </c>
      <c r="D108" s="523">
        <f t="shared" si="29"/>
        <v>3.96</v>
      </c>
      <c r="E108" s="965">
        <f t="shared" si="31"/>
        <v>100.65921919652696</v>
      </c>
      <c r="F108" s="697">
        <f t="shared" si="20"/>
        <v>-3.1764571391590835E-2</v>
      </c>
      <c r="G108" s="657">
        <f t="shared" si="32"/>
        <v>100.53577489556953</v>
      </c>
      <c r="H108" s="523">
        <f t="shared" si="21"/>
        <v>0.12470204120512562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100.69</v>
      </c>
      <c r="P108" s="36">
        <f t="shared" si="22"/>
        <v>-1.9999999999996021E-2</v>
      </c>
      <c r="Q108" s="52">
        <f t="shared" si="30"/>
        <v>2.4700000000000002</v>
      </c>
      <c r="R108" s="638">
        <f t="shared" si="33"/>
        <v>100.69</v>
      </c>
      <c r="S108" s="970">
        <f t="shared" si="23"/>
        <v>4.0000000000006253E-2</v>
      </c>
      <c r="T108" s="699">
        <f t="shared" si="27"/>
        <v>100.44714285714288</v>
      </c>
      <c r="U108" s="52">
        <f t="shared" si="24"/>
        <v>0.1500000000000199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7">
        <v>44440</v>
      </c>
      <c r="B109" s="2219">
        <v>100.52911303876574</v>
      </c>
      <c r="C109" s="535">
        <f t="shared" si="19"/>
        <v>-6.9315441914994835E-2</v>
      </c>
      <c r="D109" s="523">
        <f t="shared" si="29"/>
        <v>3.19</v>
      </c>
      <c r="E109" s="965">
        <f t="shared" si="31"/>
        <v>100.59898021916059</v>
      </c>
      <c r="F109" s="697">
        <f t="shared" si="20"/>
        <v>-6.0238977366367408E-2</v>
      </c>
      <c r="G109" s="657">
        <f t="shared" si="32"/>
        <v>100.59687313838536</v>
      </c>
      <c r="H109" s="523">
        <f t="shared" si="21"/>
        <v>6.1098242815830872E-2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100.66</v>
      </c>
      <c r="P109" s="36">
        <f t="shared" si="22"/>
        <v>-3.0000000000001137E-2</v>
      </c>
      <c r="Q109" s="52">
        <f t="shared" si="30"/>
        <v>2.13</v>
      </c>
      <c r="R109" s="638">
        <f t="shared" si="33"/>
        <v>100.68666666666665</v>
      </c>
      <c r="S109" s="970">
        <f t="shared" si="23"/>
        <v>-3.3333333333445125E-3</v>
      </c>
      <c r="T109" s="699">
        <f t="shared" si="27"/>
        <v>100.55285714285715</v>
      </c>
      <c r="U109" s="52">
        <f t="shared" si="24"/>
        <v>0.10571428571427077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7">
        <v>44470</v>
      </c>
      <c r="B110" s="2219">
        <v>100.51591365766792</v>
      </c>
      <c r="C110" s="535">
        <f t="shared" si="19"/>
        <v>-1.3199381097820151E-2</v>
      </c>
      <c r="D110" s="523">
        <f t="shared" si="29"/>
        <v>2.48</v>
      </c>
      <c r="E110" s="965">
        <f t="shared" si="31"/>
        <v>100.54781839237147</v>
      </c>
      <c r="F110" s="697">
        <f t="shared" si="20"/>
        <v>-5.1161826789126508E-2</v>
      </c>
      <c r="G110" s="657">
        <f t="shared" si="32"/>
        <v>100.61499828196497</v>
      </c>
      <c r="H110" s="523">
        <f t="shared" si="21"/>
        <v>1.8125143579609926E-2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100.64</v>
      </c>
      <c r="P110" s="36">
        <f t="shared" si="22"/>
        <v>-1.9999999999996021E-2</v>
      </c>
      <c r="Q110" s="52">
        <f t="shared" si="30"/>
        <v>1.84</v>
      </c>
      <c r="R110" s="638">
        <f t="shared" si="33"/>
        <v>100.66333333333334</v>
      </c>
      <c r="S110" s="970">
        <f t="shared" si="23"/>
        <v>-2.3333333333312112E-2</v>
      </c>
      <c r="T110" s="699">
        <f t="shared" si="27"/>
        <v>100.61999999999999</v>
      </c>
      <c r="U110" s="52">
        <f t="shared" si="24"/>
        <v>6.7142857142840739E-2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7">
        <v>44501</v>
      </c>
      <c r="B111" s="2219">
        <v>100.55054974215187</v>
      </c>
      <c r="C111" s="535">
        <f t="shared" si="19"/>
        <v>3.4636084483949503E-2</v>
      </c>
      <c r="D111" s="523">
        <f t="shared" si="29"/>
        <v>1.87</v>
      </c>
      <c r="E111" s="965">
        <f t="shared" ref="E111:E113" si="34">SUM(B109:B111)/3</f>
        <v>100.53185881286186</v>
      </c>
      <c r="F111" s="697">
        <f t="shared" si="20"/>
        <v>-1.5959579509612354E-2</v>
      </c>
      <c r="G111" s="657">
        <f t="shared" ref="G111:G113" si="35">SUM(B105:B111)/7</f>
        <v>100.60956517471742</v>
      </c>
      <c r="H111" s="523">
        <f t="shared" si="21"/>
        <v>-5.4331072475548581E-3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100.62</v>
      </c>
      <c r="P111" s="36">
        <f t="shared" si="22"/>
        <v>-1.9999999999996021E-2</v>
      </c>
      <c r="Q111" s="52">
        <f t="shared" si="30"/>
        <v>1.53</v>
      </c>
      <c r="R111" s="638">
        <f t="shared" si="33"/>
        <v>100.64</v>
      </c>
      <c r="S111" s="970">
        <f t="shared" si="23"/>
        <v>-2.3333333333340533E-2</v>
      </c>
      <c r="T111" s="699">
        <f t="shared" si="27"/>
        <v>100.65142857142857</v>
      </c>
      <c r="U111" s="52">
        <f t="shared" si="24"/>
        <v>3.1428571428577357E-2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14">
        <v>44531</v>
      </c>
      <c r="B112" s="2220">
        <v>100.61886033754264</v>
      </c>
      <c r="C112" s="586">
        <f t="shared" si="19"/>
        <v>6.831059539076989E-2</v>
      </c>
      <c r="D112" s="654">
        <f t="shared" si="29"/>
        <v>1.37</v>
      </c>
      <c r="E112" s="966">
        <f t="shared" si="34"/>
        <v>100.56177457912081</v>
      </c>
      <c r="F112" s="698">
        <f t="shared" si="20"/>
        <v>2.9915766258952203E-2</v>
      </c>
      <c r="G112" s="637">
        <f t="shared" si="35"/>
        <v>100.59887062367271</v>
      </c>
      <c r="H112" s="654">
        <f t="shared" si="21"/>
        <v>-1.0694551044707623E-2</v>
      </c>
      <c r="I112" s="2236" t="s">
        <v>281</v>
      </c>
      <c r="J112" s="1704" t="str">
        <f t="shared" si="18"/>
        <v>---</v>
      </c>
      <c r="K112" s="2541">
        <v>0</v>
      </c>
      <c r="L112" s="649" t="s">
        <v>787</v>
      </c>
      <c r="M112" s="10"/>
      <c r="N112" s="201">
        <v>44531</v>
      </c>
      <c r="O112" s="710">
        <v>100.62</v>
      </c>
      <c r="P112" s="36">
        <f t="shared" si="22"/>
        <v>0</v>
      </c>
      <c r="Q112" s="52">
        <f t="shared" si="30"/>
        <v>1.26</v>
      </c>
      <c r="R112" s="638">
        <f t="shared" si="33"/>
        <v>100.62666666666667</v>
      </c>
      <c r="S112" s="970">
        <f t="shared" si="23"/>
        <v>-1.3333333333335418E-2</v>
      </c>
      <c r="T112" s="699">
        <f t="shared" si="27"/>
        <v>100.65857142857143</v>
      </c>
      <c r="U112" s="52">
        <f t="shared" si="24"/>
        <v>7.1428571428668874E-3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206">
        <v>44562</v>
      </c>
      <c r="B113" s="2219">
        <v>100.72525257644111</v>
      </c>
      <c r="C113" s="535">
        <f t="shared" si="19"/>
        <v>0.10639223889846505</v>
      </c>
      <c r="D113" s="523">
        <f t="shared" si="29"/>
        <v>1</v>
      </c>
      <c r="E113" s="965">
        <f t="shared" si="34"/>
        <v>100.63155421871187</v>
      </c>
      <c r="F113" s="697">
        <f t="shared" si="20"/>
        <v>6.9779639591061482E-2</v>
      </c>
      <c r="G113" s="657">
        <f t="shared" si="35"/>
        <v>100.60107385304077</v>
      </c>
      <c r="H113" s="523">
        <f t="shared" si="21"/>
        <v>2.2032293680638304E-3</v>
      </c>
      <c r="I113" s="2209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100.62</v>
      </c>
      <c r="P113" s="734">
        <f t="shared" si="22"/>
        <v>0</v>
      </c>
      <c r="Q113" s="695">
        <f t="shared" si="30"/>
        <v>0.98</v>
      </c>
      <c r="R113" s="642">
        <f t="shared" si="33"/>
        <v>100.62</v>
      </c>
      <c r="S113" s="643">
        <f t="shared" si="23"/>
        <v>-6.6666666666606034E-3</v>
      </c>
      <c r="T113" s="735">
        <f t="shared" si="27"/>
        <v>100.65142857142857</v>
      </c>
      <c r="U113" s="547">
        <f t="shared" si="24"/>
        <v>-7.1428571428668874E-3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206">
        <v>44593</v>
      </c>
      <c r="B114" s="2219">
        <v>100.88515653007354</v>
      </c>
      <c r="C114" s="535">
        <f t="shared" si="19"/>
        <v>0.15990395363243692</v>
      </c>
      <c r="D114" s="523">
        <f t="shared" si="29"/>
        <v>0.78</v>
      </c>
      <c r="E114" s="965">
        <f t="shared" ref="E114:E133" si="36">SUM(B112:B114)/3</f>
        <v>100.74308981468577</v>
      </c>
      <c r="F114" s="697">
        <f t="shared" si="20"/>
        <v>0.11153559597390483</v>
      </c>
      <c r="G114" s="657">
        <f t="shared" ref="G114:G131" si="37">SUM(B108:B114)/7</f>
        <v>100.63189633761765</v>
      </c>
      <c r="H114" s="523">
        <f t="shared" si="21"/>
        <v>3.0822484576873421E-2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</v>
      </c>
      <c r="P114" s="733">
        <f t="shared" si="22"/>
        <v>-2.0000000000010232E-2</v>
      </c>
      <c r="Q114" s="263">
        <f t="shared" si="30"/>
        <v>0.68</v>
      </c>
      <c r="R114" s="394">
        <f t="shared" si="33"/>
        <v>100.61333333333334</v>
      </c>
      <c r="S114" s="297">
        <f t="shared" si="23"/>
        <v>-6.6666666666606034E-3</v>
      </c>
      <c r="T114" s="699">
        <f t="shared" si="27"/>
        <v>100.63571428571429</v>
      </c>
      <c r="U114" s="52">
        <f t="shared" si="24"/>
        <v>-1.5714285714281573E-2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7">
        <v>44621</v>
      </c>
      <c r="B115" s="2219">
        <v>101.08516640882111</v>
      </c>
      <c r="C115" s="535">
        <f t="shared" si="19"/>
        <v>0.20000987874756504</v>
      </c>
      <c r="D115" s="523">
        <f t="shared" si="29"/>
        <v>0.69</v>
      </c>
      <c r="E115" s="965">
        <f t="shared" si="36"/>
        <v>100.89852517177859</v>
      </c>
      <c r="F115" s="697">
        <f t="shared" si="20"/>
        <v>0.15543535709281286</v>
      </c>
      <c r="G115" s="657">
        <f t="shared" si="37"/>
        <v>100.701430327352</v>
      </c>
      <c r="H115" s="523">
        <f t="shared" si="21"/>
        <v>6.9533989734352986E-2</v>
      </c>
      <c r="I115" s="2233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100.57</v>
      </c>
      <c r="P115" s="733">
        <f t="shared" si="22"/>
        <v>-3.0000000000001137E-2</v>
      </c>
      <c r="Q115" s="263">
        <f t="shared" si="30"/>
        <v>0.4</v>
      </c>
      <c r="R115" s="394">
        <f t="shared" si="33"/>
        <v>100.59666666666665</v>
      </c>
      <c r="S115" s="297">
        <f t="shared" si="23"/>
        <v>-1.6666666666694141E-2</v>
      </c>
      <c r="T115" s="699">
        <f t="shared" si="27"/>
        <v>100.61857142857141</v>
      </c>
      <c r="U115" s="52">
        <f t="shared" si="24"/>
        <v>-1.7142857142872003E-2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7">
        <v>44652</v>
      </c>
      <c r="B116" s="2219">
        <v>101.25324085084783</v>
      </c>
      <c r="C116" s="535">
        <f t="shared" si="19"/>
        <v>0.16807444202672173</v>
      </c>
      <c r="D116" s="523">
        <f t="shared" si="29"/>
        <v>0.66</v>
      </c>
      <c r="E116" s="965">
        <f t="shared" si="36"/>
        <v>101.07452126324749</v>
      </c>
      <c r="F116" s="697">
        <f t="shared" si="20"/>
        <v>0.17599609146890316</v>
      </c>
      <c r="G116" s="657">
        <f t="shared" si="37"/>
        <v>100.80487715764944</v>
      </c>
      <c r="H116" s="523">
        <f t="shared" si="21"/>
        <v>0.10344683029744317</v>
      </c>
      <c r="I116" s="2233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100.54</v>
      </c>
      <c r="P116" s="733">
        <f t="shared" si="22"/>
        <v>-2.9999999999986926E-2</v>
      </c>
      <c r="Q116" s="263">
        <f t="shared" si="30"/>
        <v>0.14000000000000001</v>
      </c>
      <c r="R116" s="394">
        <f t="shared" si="33"/>
        <v>100.57</v>
      </c>
      <c r="S116" s="297">
        <f t="shared" si="23"/>
        <v>-2.6666666666656624E-2</v>
      </c>
      <c r="T116" s="699">
        <f t="shared" si="27"/>
        <v>100.60142857142857</v>
      </c>
      <c r="U116" s="52">
        <f t="shared" si="24"/>
        <v>-1.7142857142843582E-2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7">
        <v>44682</v>
      </c>
      <c r="B117" s="2219">
        <v>101.35431198078885</v>
      </c>
      <c r="C117" s="535">
        <f t="shared" si="19"/>
        <v>0.10107112994101897</v>
      </c>
      <c r="D117" s="523">
        <f t="shared" si="29"/>
        <v>0.66</v>
      </c>
      <c r="E117" s="965">
        <f t="shared" si="36"/>
        <v>101.23090641348593</v>
      </c>
      <c r="F117" s="697">
        <f t="shared" si="20"/>
        <v>0.15638515023843524</v>
      </c>
      <c r="G117" s="657">
        <f t="shared" si="37"/>
        <v>100.9246483466667</v>
      </c>
      <c r="H117" s="523">
        <f t="shared" si="21"/>
        <v>0.11977118901725703</v>
      </c>
      <c r="I117" s="2233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100.51</v>
      </c>
      <c r="P117" s="733">
        <f t="shared" si="22"/>
        <v>-3.0000000000001137E-2</v>
      </c>
      <c r="Q117" s="263">
        <f t="shared" si="30"/>
        <v>-0.06</v>
      </c>
      <c r="R117" s="394">
        <f t="shared" si="33"/>
        <v>100.54</v>
      </c>
      <c r="S117" s="297">
        <f t="shared" si="23"/>
        <v>-2.9999999999986926E-2</v>
      </c>
      <c r="T117" s="699">
        <f t="shared" si="27"/>
        <v>100.58285714285715</v>
      </c>
      <c r="U117" s="52">
        <f t="shared" si="24"/>
        <v>-1.8571428571419801E-2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7">
        <v>44713</v>
      </c>
      <c r="B118" s="2219">
        <v>101.43470681881045</v>
      </c>
      <c r="C118" s="535">
        <f t="shared" si="19"/>
        <v>8.0394838021604187E-2</v>
      </c>
      <c r="D118" s="523">
        <f t="shared" si="29"/>
        <v>0.72</v>
      </c>
      <c r="E118" s="965">
        <f t="shared" si="36"/>
        <v>101.34741988348237</v>
      </c>
      <c r="F118" s="697">
        <f t="shared" si="20"/>
        <v>0.11651346999644829</v>
      </c>
      <c r="G118" s="657">
        <f t="shared" si="37"/>
        <v>101.05095650047508</v>
      </c>
      <c r="H118" s="523">
        <f t="shared" si="21"/>
        <v>0.12630815380838101</v>
      </c>
      <c r="I118" s="2233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100.47</v>
      </c>
      <c r="P118" s="733">
        <f t="shared" si="22"/>
        <v>-4.0000000000006253E-2</v>
      </c>
      <c r="Q118" s="263">
        <f t="shared" si="30"/>
        <v>-0.2</v>
      </c>
      <c r="R118" s="394">
        <f t="shared" si="33"/>
        <v>100.50666666666666</v>
      </c>
      <c r="S118" s="297">
        <f t="shared" si="23"/>
        <v>-3.3333333333345649E-2</v>
      </c>
      <c r="T118" s="699">
        <f t="shared" si="27"/>
        <v>100.56142857142858</v>
      </c>
      <c r="U118" s="52">
        <f t="shared" si="24"/>
        <v>-2.1428571428572241E-2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7">
        <v>44743</v>
      </c>
      <c r="B119" s="2219">
        <v>101.46926737474924</v>
      </c>
      <c r="C119" s="535">
        <f t="shared" si="19"/>
        <v>3.4560555938782045E-2</v>
      </c>
      <c r="D119" s="523">
        <f t="shared" si="29"/>
        <v>0.79</v>
      </c>
      <c r="E119" s="965">
        <f t="shared" si="36"/>
        <v>101.41942872478285</v>
      </c>
      <c r="F119" s="697">
        <f t="shared" si="20"/>
        <v>7.2008841300473136E-2</v>
      </c>
      <c r="G119" s="657">
        <f t="shared" si="37"/>
        <v>101.17244322007602</v>
      </c>
      <c r="H119" s="523">
        <f t="shared" si="21"/>
        <v>0.12148671960093793</v>
      </c>
      <c r="I119" s="2233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100.42</v>
      </c>
      <c r="P119" s="733">
        <f t="shared" si="22"/>
        <v>-4.9999999999997158E-2</v>
      </c>
      <c r="Q119" s="263">
        <f t="shared" si="30"/>
        <v>-0.28999999999999998</v>
      </c>
      <c r="R119" s="394">
        <f t="shared" si="33"/>
        <v>100.46666666666668</v>
      </c>
      <c r="S119" s="297">
        <f t="shared" si="23"/>
        <v>-3.9999999999977831E-2</v>
      </c>
      <c r="T119" s="699">
        <f t="shared" si="27"/>
        <v>100.53285714285713</v>
      </c>
      <c r="U119" s="52">
        <f t="shared" si="24"/>
        <v>-2.8571428571453339E-2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7">
        <v>44774</v>
      </c>
      <c r="B120" s="2219">
        <v>101.46989969456256</v>
      </c>
      <c r="C120" s="535">
        <f t="shared" si="19"/>
        <v>6.3231981332023679E-4</v>
      </c>
      <c r="D120" s="523">
        <f t="shared" si="29"/>
        <v>0.87</v>
      </c>
      <c r="E120" s="965">
        <f t="shared" si="36"/>
        <v>101.45795796270743</v>
      </c>
      <c r="F120" s="697">
        <f t="shared" si="20"/>
        <v>3.8529237924578297E-2</v>
      </c>
      <c r="G120" s="657">
        <f t="shared" si="37"/>
        <v>101.27882137980764</v>
      </c>
      <c r="H120" s="523">
        <f t="shared" si="21"/>
        <v>0.10637815973161935</v>
      </c>
      <c r="I120" s="2233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100.37</v>
      </c>
      <c r="P120" s="733">
        <f t="shared" si="22"/>
        <v>-4.9999999999997158E-2</v>
      </c>
      <c r="Q120" s="263">
        <f t="shared" si="30"/>
        <v>-0.32</v>
      </c>
      <c r="R120" s="394">
        <f t="shared" si="33"/>
        <v>100.42</v>
      </c>
      <c r="S120" s="297">
        <f t="shared" si="23"/>
        <v>-4.6666666666681067E-2</v>
      </c>
      <c r="T120" s="699">
        <f t="shared" si="27"/>
        <v>100.49714285714285</v>
      </c>
      <c r="U120" s="52">
        <f t="shared" si="24"/>
        <v>-3.5714285714277594E-2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7">
        <v>44805</v>
      </c>
      <c r="B121" s="2219">
        <v>101.44192437537343</v>
      </c>
      <c r="C121" s="535">
        <f t="shared" si="19"/>
        <v>-2.7975319189124548E-2</v>
      </c>
      <c r="D121" s="523">
        <f t="shared" si="29"/>
        <v>0.91</v>
      </c>
      <c r="E121" s="965">
        <f t="shared" si="36"/>
        <v>101.46036381489508</v>
      </c>
      <c r="F121" s="697">
        <f t="shared" si="20"/>
        <v>2.4058521876497707E-3</v>
      </c>
      <c r="G121" s="657">
        <f t="shared" si="37"/>
        <v>101.35835964342193</v>
      </c>
      <c r="H121" s="523">
        <f t="shared" si="21"/>
        <v>7.9538263614296056E-2</v>
      </c>
      <c r="I121" s="2233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100.3</v>
      </c>
      <c r="P121" s="733">
        <f t="shared" si="22"/>
        <v>-7.000000000000739E-2</v>
      </c>
      <c r="Q121" s="263">
        <f t="shared" si="30"/>
        <v>-0.36</v>
      </c>
      <c r="R121" s="394">
        <f t="shared" si="33"/>
        <v>100.36333333333334</v>
      </c>
      <c r="S121" s="297">
        <f t="shared" si="23"/>
        <v>-5.6666666666657761E-2</v>
      </c>
      <c r="T121" s="699">
        <f t="shared" si="27"/>
        <v>100.45428571428572</v>
      </c>
      <c r="U121" s="52">
        <f t="shared" si="24"/>
        <v>-4.285714285713027E-2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7">
        <v>44835</v>
      </c>
      <c r="B122" s="2219">
        <v>101.40670142311716</v>
      </c>
      <c r="C122" s="535">
        <f t="shared" si="19"/>
        <v>-3.5222952256276585E-2</v>
      </c>
      <c r="D122" s="523">
        <f t="shared" si="29"/>
        <v>0.89</v>
      </c>
      <c r="E122" s="965">
        <f t="shared" si="36"/>
        <v>101.43950849768437</v>
      </c>
      <c r="F122" s="697">
        <f t="shared" si="20"/>
        <v>-2.0855317210703106E-2</v>
      </c>
      <c r="G122" s="657">
        <f t="shared" si="37"/>
        <v>101.4042932168928</v>
      </c>
      <c r="H122" s="523">
        <f t="shared" si="21"/>
        <v>4.5933573470861688E-2</v>
      </c>
      <c r="I122" s="2233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100.22</v>
      </c>
      <c r="P122" s="733">
        <f t="shared" si="22"/>
        <v>-7.9999999999998295E-2</v>
      </c>
      <c r="Q122" s="263">
        <f t="shared" si="30"/>
        <v>-0.42</v>
      </c>
      <c r="R122" s="394">
        <f t="shared" si="33"/>
        <v>100.29666666666667</v>
      </c>
      <c r="S122" s="297">
        <f t="shared" si="23"/>
        <v>-6.6666666666677088E-2</v>
      </c>
      <c r="T122" s="699">
        <f t="shared" si="27"/>
        <v>100.40428571428572</v>
      </c>
      <c r="U122" s="52">
        <f t="shared" si="24"/>
        <v>-4.9999999999997158E-2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7">
        <v>44866</v>
      </c>
      <c r="B123" s="2219">
        <v>101.30696699056726</v>
      </c>
      <c r="C123" s="535">
        <f t="shared" si="19"/>
        <v>-9.9734432549894336E-2</v>
      </c>
      <c r="D123" s="523">
        <f t="shared" si="29"/>
        <v>0.75</v>
      </c>
      <c r="E123" s="965">
        <f t="shared" si="36"/>
        <v>101.38519759635261</v>
      </c>
      <c r="F123" s="697">
        <f t="shared" si="20"/>
        <v>-5.4310901331760419E-2</v>
      </c>
      <c r="G123" s="657">
        <f t="shared" si="37"/>
        <v>101.41196837970985</v>
      </c>
      <c r="H123" s="523">
        <f t="shared" si="21"/>
        <v>7.6751628170512731E-3</v>
      </c>
      <c r="I123" s="2233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100.15</v>
      </c>
      <c r="P123" s="733">
        <f t="shared" si="22"/>
        <v>-6.9999999999993179E-2</v>
      </c>
      <c r="Q123" s="263">
        <f t="shared" si="30"/>
        <v>-0.47</v>
      </c>
      <c r="R123" s="394">
        <f t="shared" si="33"/>
        <v>100.22333333333331</v>
      </c>
      <c r="S123" s="297">
        <f t="shared" si="23"/>
        <v>-7.3333333333351902E-2</v>
      </c>
      <c r="T123" s="699">
        <f t="shared" si="27"/>
        <v>100.34857142857143</v>
      </c>
      <c r="U123" s="52">
        <f t="shared" si="24"/>
        <v>-5.5714285714287826E-2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14">
        <v>44896</v>
      </c>
      <c r="B124" s="2220">
        <v>101.14129767307058</v>
      </c>
      <c r="C124" s="586">
        <f t="shared" si="19"/>
        <v>-0.16566931749667901</v>
      </c>
      <c r="D124" s="654">
        <f t="shared" si="29"/>
        <v>0.52</v>
      </c>
      <c r="E124" s="966">
        <f t="shared" si="36"/>
        <v>101.284988695585</v>
      </c>
      <c r="F124" s="698">
        <f t="shared" si="20"/>
        <v>-0.10020890076761191</v>
      </c>
      <c r="G124" s="637">
        <f t="shared" si="37"/>
        <v>101.38153776432152</v>
      </c>
      <c r="H124" s="523">
        <f t="shared" si="21"/>
        <v>-3.0430615388326032E-2</v>
      </c>
      <c r="I124" s="2233" t="s">
        <v>803</v>
      </c>
      <c r="J124" s="1704" t="str">
        <f t="shared" si="18"/>
        <v>---</v>
      </c>
      <c r="K124" s="2541">
        <v>0</v>
      </c>
      <c r="L124" s="649" t="s">
        <v>787</v>
      </c>
      <c r="M124" s="10"/>
      <c r="N124" s="202">
        <v>44896</v>
      </c>
      <c r="O124" s="711">
        <v>100.09</v>
      </c>
      <c r="P124" s="929">
        <f t="shared" si="22"/>
        <v>-6.0000000000002274E-2</v>
      </c>
      <c r="Q124" s="543">
        <f t="shared" si="30"/>
        <v>-0.53</v>
      </c>
      <c r="R124" s="492">
        <f t="shared" si="33"/>
        <v>100.15333333333335</v>
      </c>
      <c r="S124" s="490">
        <f t="shared" si="23"/>
        <v>-6.9999999999964757E-2</v>
      </c>
      <c r="T124" s="930">
        <f t="shared" si="27"/>
        <v>100.28857142857143</v>
      </c>
      <c r="U124" s="550">
        <f t="shared" si="24"/>
        <v>-6.0000000000002274E-2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206">
        <v>44927</v>
      </c>
      <c r="B125" s="2223">
        <v>100.94116135070078</v>
      </c>
      <c r="C125" s="615">
        <f t="shared" si="19"/>
        <v>-0.20013632236980072</v>
      </c>
      <c r="D125" s="655">
        <f t="shared" si="29"/>
        <v>0.21</v>
      </c>
      <c r="E125" s="967">
        <f t="shared" si="36"/>
        <v>101.1298086714462</v>
      </c>
      <c r="F125" s="696">
        <f t="shared" si="20"/>
        <v>-0.15518002413880083</v>
      </c>
      <c r="G125" s="656">
        <f t="shared" si="37"/>
        <v>101.31103126887729</v>
      </c>
      <c r="H125" s="1035">
        <f t="shared" si="21"/>
        <v>-7.0506495444234929E-2</v>
      </c>
      <c r="I125" s="2235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37">
        <v>100.05</v>
      </c>
      <c r="P125" s="36">
        <f t="shared" si="22"/>
        <v>-4.0000000000006253E-2</v>
      </c>
      <c r="Q125" s="52">
        <f t="shared" si="30"/>
        <v>-0.56999999999999995</v>
      </c>
      <c r="R125" s="638">
        <f t="shared" si="33"/>
        <v>100.09666666666668</v>
      </c>
      <c r="S125" s="970">
        <f t="shared" si="23"/>
        <v>-5.6666666666671972E-2</v>
      </c>
      <c r="T125" s="699">
        <f t="shared" si="27"/>
        <v>100.22857142857143</v>
      </c>
      <c r="U125" s="263">
        <f t="shared" si="24"/>
        <v>-6.0000000000002274E-2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206">
        <v>44958</v>
      </c>
      <c r="B126" s="2221">
        <v>100.71154069403359</v>
      </c>
      <c r="C126" s="535">
        <f t="shared" si="19"/>
        <v>-0.22962065666719411</v>
      </c>
      <c r="D126" s="614">
        <f t="shared" si="29"/>
        <v>-0.17</v>
      </c>
      <c r="E126" s="965">
        <f t="shared" si="36"/>
        <v>100.93133323926833</v>
      </c>
      <c r="F126" s="521">
        <f t="shared" si="20"/>
        <v>-0.19847543217787234</v>
      </c>
      <c r="G126" s="657">
        <f t="shared" si="37"/>
        <v>101.20278460020361</v>
      </c>
      <c r="H126" s="523">
        <f t="shared" si="21"/>
        <v>-0.10824666867367227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37">
        <v>100.03</v>
      </c>
      <c r="P126" s="36">
        <f t="shared" si="22"/>
        <v>-1.9999999999996021E-2</v>
      </c>
      <c r="Q126" s="52">
        <f t="shared" si="30"/>
        <v>-0.56999999999999995</v>
      </c>
      <c r="R126" s="638">
        <f t="shared" si="33"/>
        <v>100.05666666666666</v>
      </c>
      <c r="S126" s="970">
        <f t="shared" si="23"/>
        <v>-4.0000000000020464E-2</v>
      </c>
      <c r="T126" s="699">
        <f t="shared" si="27"/>
        <v>100.17285714285713</v>
      </c>
      <c r="U126" s="263">
        <f t="shared" si="24"/>
        <v>-5.5714285714302036E-2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7">
        <v>44986</v>
      </c>
      <c r="B127" s="2221">
        <v>100.54216102570881</v>
      </c>
      <c r="C127" s="535">
        <f t="shared" si="19"/>
        <v>-0.16937966832477969</v>
      </c>
      <c r="D127" s="614">
        <f t="shared" si="29"/>
        <v>-0.54</v>
      </c>
      <c r="E127" s="965">
        <f t="shared" si="36"/>
        <v>100.73162102348107</v>
      </c>
      <c r="F127" s="521">
        <f t="shared" si="20"/>
        <v>-0.19971221578725817</v>
      </c>
      <c r="G127" s="657">
        <f t="shared" si="37"/>
        <v>101.07025050465309</v>
      </c>
      <c r="H127" s="523">
        <f t="shared" si="21"/>
        <v>-0.13253409555052542</v>
      </c>
      <c r="I127" s="2209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37">
        <v>100.03</v>
      </c>
      <c r="P127" s="36">
        <f t="shared" si="22"/>
        <v>0</v>
      </c>
      <c r="Q127" s="52">
        <f t="shared" si="30"/>
        <v>-0.54</v>
      </c>
      <c r="R127" s="638">
        <f t="shared" si="33"/>
        <v>100.03666666666668</v>
      </c>
      <c r="S127" s="970">
        <f t="shared" si="23"/>
        <v>-1.999999999998181E-2</v>
      </c>
      <c r="T127" s="699">
        <f t="shared" si="27"/>
        <v>100.12428571428572</v>
      </c>
      <c r="U127" s="263">
        <f t="shared" si="24"/>
        <v>-4.8571428571406727E-2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7">
        <v>45017</v>
      </c>
      <c r="B128" s="2221">
        <v>100.42371757815542</v>
      </c>
      <c r="C128" s="535">
        <f t="shared" si="19"/>
        <v>-0.11844344755338909</v>
      </c>
      <c r="D128" s="614">
        <f t="shared" si="29"/>
        <v>-0.82</v>
      </c>
      <c r="E128" s="965">
        <f t="shared" si="36"/>
        <v>100.55913976596594</v>
      </c>
      <c r="F128" s="521">
        <f t="shared" si="20"/>
        <v>-0.17248125751513044</v>
      </c>
      <c r="G128" s="657">
        <f t="shared" si="37"/>
        <v>100.92479239076479</v>
      </c>
      <c r="H128" s="523">
        <f t="shared" si="21"/>
        <v>-0.14545811388829577</v>
      </c>
      <c r="I128" s="2209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37">
        <v>100.03</v>
      </c>
      <c r="P128" s="36">
        <f t="shared" si="22"/>
        <v>0</v>
      </c>
      <c r="Q128" s="52">
        <f t="shared" si="30"/>
        <v>-0.51</v>
      </c>
      <c r="R128" s="638">
        <f t="shared" si="33"/>
        <v>100.03000000000002</v>
      </c>
      <c r="S128" s="970">
        <f t="shared" si="23"/>
        <v>-6.6666666666606034E-3</v>
      </c>
      <c r="T128" s="699">
        <f t="shared" si="27"/>
        <v>100.08571428571429</v>
      </c>
      <c r="U128" s="263">
        <f t="shared" si="24"/>
        <v>-3.8571428571430033E-2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7">
        <v>45047</v>
      </c>
      <c r="B129" s="2221">
        <v>100.33140055564449</v>
      </c>
      <c r="C129" s="535">
        <f t="shared" si="19"/>
        <v>-9.2317022510925995E-2</v>
      </c>
      <c r="D129" s="614">
        <f t="shared" si="29"/>
        <v>-1.01</v>
      </c>
      <c r="E129" s="965">
        <f t="shared" si="36"/>
        <v>100.43242638650291</v>
      </c>
      <c r="F129" s="521">
        <f t="shared" si="20"/>
        <v>-0.12671337946302685</v>
      </c>
      <c r="G129" s="657">
        <f t="shared" si="37"/>
        <v>100.77117798112583</v>
      </c>
      <c r="H129" s="523">
        <f t="shared" si="21"/>
        <v>-0.153614409638962</v>
      </c>
      <c r="I129" s="2233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2">
        <v>100.05</v>
      </c>
      <c r="P129" s="36">
        <f t="shared" si="22"/>
        <v>1.9999999999996021E-2</v>
      </c>
      <c r="Q129" s="52">
        <f t="shared" si="30"/>
        <v>-0.46</v>
      </c>
      <c r="R129" s="638">
        <f t="shared" si="33"/>
        <v>100.03666666666668</v>
      </c>
      <c r="S129" s="970">
        <f t="shared" si="23"/>
        <v>6.6666666666606034E-3</v>
      </c>
      <c r="T129" s="699">
        <f t="shared" si="27"/>
        <v>100.06142857142856</v>
      </c>
      <c r="U129" s="263">
        <f t="shared" si="24"/>
        <v>-2.428571428572468E-2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7">
        <v>45078</v>
      </c>
      <c r="B130" s="2221">
        <v>100.25487525518582</v>
      </c>
      <c r="C130" s="535">
        <f t="shared" si="19"/>
        <v>-7.6525300458669676E-2</v>
      </c>
      <c r="D130" s="614">
        <f t="shared" si="29"/>
        <v>-1.1599999999999999</v>
      </c>
      <c r="E130" s="965">
        <f t="shared" si="36"/>
        <v>100.33666446299524</v>
      </c>
      <c r="F130" s="521">
        <f t="shared" si="20"/>
        <v>-9.5761923507666324E-2</v>
      </c>
      <c r="G130" s="657">
        <f t="shared" si="37"/>
        <v>100.62087916178565</v>
      </c>
      <c r="H130" s="523">
        <f t="shared" si="21"/>
        <v>-0.15029881934017908</v>
      </c>
      <c r="I130" s="2233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2">
        <v>100.07</v>
      </c>
      <c r="P130" s="36">
        <f t="shared" si="22"/>
        <v>1.9999999999996021E-2</v>
      </c>
      <c r="Q130" s="52">
        <f t="shared" si="30"/>
        <v>-0.4</v>
      </c>
      <c r="R130" s="638">
        <f t="shared" si="33"/>
        <v>100.05</v>
      </c>
      <c r="S130" s="970">
        <f t="shared" si="23"/>
        <v>1.3333333333321207E-2</v>
      </c>
      <c r="T130" s="699">
        <f t="shared" si="27"/>
        <v>100.04999999999998</v>
      </c>
      <c r="U130" s="263">
        <f t="shared" si="24"/>
        <v>-1.1428571428581336E-2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7">
        <v>45108</v>
      </c>
      <c r="B131" s="2221">
        <v>100.20191361119618</v>
      </c>
      <c r="C131" s="535">
        <f t="shared" si="19"/>
        <v>-5.29616439896472E-2</v>
      </c>
      <c r="D131" s="614">
        <f t="shared" si="29"/>
        <v>-1.25</v>
      </c>
      <c r="E131" s="965">
        <f t="shared" si="36"/>
        <v>100.26272980734217</v>
      </c>
      <c r="F131" s="521">
        <f t="shared" si="20"/>
        <v>-7.393465565307622E-2</v>
      </c>
      <c r="G131" s="657">
        <f t="shared" si="37"/>
        <v>100.48668143866072</v>
      </c>
      <c r="H131" s="523">
        <f t="shared" si="21"/>
        <v>-0.13419772312492739</v>
      </c>
      <c r="I131" s="2233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2">
        <v>100.08</v>
      </c>
      <c r="P131" s="36">
        <f t="shared" si="22"/>
        <v>1.0000000000005116E-2</v>
      </c>
      <c r="Q131" s="52">
        <f t="shared" si="30"/>
        <v>-0.34</v>
      </c>
      <c r="R131" s="638">
        <f t="shared" ref="R131:R134" si="38">SUM(O129:O131)/3</f>
        <v>100.06666666666666</v>
      </c>
      <c r="S131" s="970">
        <f t="shared" si="23"/>
        <v>1.6666666666665719E-2</v>
      </c>
      <c r="T131" s="699">
        <f t="shared" ref="T131:T134" si="39">SUM(O125:O131)/7</f>
        <v>100.04857142857144</v>
      </c>
      <c r="U131" s="263">
        <f t="shared" si="24"/>
        <v>-1.428571428547798E-3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7">
        <v>45139</v>
      </c>
      <c r="B132" s="2221">
        <v>100.09325448195672</v>
      </c>
      <c r="C132" s="535">
        <f t="shared" si="19"/>
        <v>-0.10865912923945586</v>
      </c>
      <c r="D132" s="614">
        <f t="shared" si="29"/>
        <v>-1.36</v>
      </c>
      <c r="E132" s="965">
        <f t="shared" si="36"/>
        <v>100.18334778277956</v>
      </c>
      <c r="F132" s="521">
        <f t="shared" si="20"/>
        <v>-7.9382024562605125E-2</v>
      </c>
      <c r="G132" s="657">
        <f t="shared" ref="G132" si="40">SUM(B126:B132)/7</f>
        <v>100.36555188598301</v>
      </c>
      <c r="H132" s="523">
        <f t="shared" si="21"/>
        <v>-0.12112955267771497</v>
      </c>
      <c r="I132" s="2233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2">
        <v>100.09</v>
      </c>
      <c r="P132" s="36">
        <f t="shared" si="22"/>
        <v>1.0000000000005116E-2</v>
      </c>
      <c r="Q132" s="52">
        <f t="shared" si="30"/>
        <v>-0.28000000000000003</v>
      </c>
      <c r="R132" s="638">
        <f t="shared" si="38"/>
        <v>100.08</v>
      </c>
      <c r="S132" s="970">
        <f t="shared" si="23"/>
        <v>1.3333333333335418E-2</v>
      </c>
      <c r="T132" s="699">
        <f t="shared" si="39"/>
        <v>100.05428571428573</v>
      </c>
      <c r="U132" s="263">
        <f t="shared" si="24"/>
        <v>5.7142857142906678E-3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7">
        <v>45170</v>
      </c>
      <c r="B133" s="2221">
        <v>99.908976318179029</v>
      </c>
      <c r="C133" s="535">
        <f t="shared" si="19"/>
        <v>-0.18427816377769091</v>
      </c>
      <c r="D133" s="614">
        <f t="shared" si="29"/>
        <v>-1.51</v>
      </c>
      <c r="E133" s="965">
        <f t="shared" si="36"/>
        <v>100.06804813711064</v>
      </c>
      <c r="F133" s="521">
        <f t="shared" si="20"/>
        <v>-0.11529964566892659</v>
      </c>
      <c r="G133" s="657">
        <f t="shared" ref="G133" si="41">SUM(B127:B133)/7</f>
        <v>100.25089983228951</v>
      </c>
      <c r="H133" s="523">
        <f t="shared" si="21"/>
        <v>-0.11465205369350429</v>
      </c>
      <c r="I133" s="2233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2">
        <v>100.08</v>
      </c>
      <c r="P133" s="36">
        <f t="shared" si="22"/>
        <v>-1.0000000000005116E-2</v>
      </c>
      <c r="Q133" s="52">
        <f t="shared" si="30"/>
        <v>-0.22</v>
      </c>
      <c r="R133" s="638">
        <f t="shared" si="38"/>
        <v>100.08333333333333</v>
      </c>
      <c r="S133" s="970">
        <f t="shared" si="23"/>
        <v>3.3333333333303017E-3</v>
      </c>
      <c r="T133" s="699">
        <f t="shared" si="39"/>
        <v>100.06142857142858</v>
      </c>
      <c r="U133" s="263">
        <f t="shared" si="24"/>
        <v>7.1428571428526766E-3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7">
        <v>45200</v>
      </c>
      <c r="B134" s="2221">
        <v>99.637032879206771</v>
      </c>
      <c r="C134" s="535">
        <f t="shared" ref="C134" si="42">B134-B133</f>
        <v>-0.27194343897225792</v>
      </c>
      <c r="D134" s="614">
        <f t="shared" ref="D134" si="43">ROUND((B134-B122)/B122*100,2)</f>
        <v>-1.75</v>
      </c>
      <c r="E134" s="965">
        <f t="shared" ref="E134" si="44">SUM(B132:B134)/3</f>
        <v>99.879754559780849</v>
      </c>
      <c r="F134" s="521">
        <f t="shared" ref="F134" si="45">E134-E133</f>
        <v>-0.18829357732978735</v>
      </c>
      <c r="G134" s="657">
        <f t="shared" ref="G134" si="46">SUM(B128:B134)/7</f>
        <v>100.12159581136063</v>
      </c>
      <c r="H134" s="523">
        <f t="shared" ref="H134" si="47">G134-G133</f>
        <v>-0.1293040209288705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2">
        <v>100.05</v>
      </c>
      <c r="P134" s="36">
        <f t="shared" ref="P134" si="48">O134-O133</f>
        <v>-3.0000000000001137E-2</v>
      </c>
      <c r="Q134" s="52">
        <f t="shared" si="30"/>
        <v>-0.17</v>
      </c>
      <c r="R134" s="638">
        <f t="shared" si="38"/>
        <v>100.07333333333334</v>
      </c>
      <c r="S134" s="970">
        <f t="shared" ref="S134" si="49">R134-R133</f>
        <v>-9.9999999999909051E-3</v>
      </c>
      <c r="T134" s="699">
        <f t="shared" si="39"/>
        <v>100.0642857142857</v>
      </c>
      <c r="U134" s="263">
        <f t="shared" ref="U134" si="50">T134-T133</f>
        <v>2.8571428571240176E-3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7">
        <v>45231</v>
      </c>
      <c r="B135" s="2221">
        <v>99.272450163704718</v>
      </c>
      <c r="C135" s="535">
        <f t="shared" ref="C135" si="51">B135-B134</f>
        <v>-0.36458271550205268</v>
      </c>
      <c r="D135" s="614">
        <f t="shared" ref="D135" si="52">ROUND((B135-B123)/B123*100,2)</f>
        <v>-2.0099999999999998</v>
      </c>
      <c r="E135" s="965">
        <f t="shared" ref="E135" si="53">SUM(B133:B135)/3</f>
        <v>99.606153120363501</v>
      </c>
      <c r="F135" s="521">
        <f t="shared" ref="F135" si="54">E135-E134</f>
        <v>-0.27360143941734805</v>
      </c>
      <c r="G135" s="657">
        <f t="shared" ref="G135" si="55">SUM(B129:B135)/7</f>
        <v>99.957129037867688</v>
      </c>
      <c r="H135" s="523">
        <f t="shared" ref="H135" si="56">G135-G134</f>
        <v>-0.16446677349294703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2">
        <v>100</v>
      </c>
      <c r="P135" s="36">
        <f t="shared" ref="P135" si="58">O135-O134</f>
        <v>-4.9999999999997158E-2</v>
      </c>
      <c r="Q135" s="52">
        <f t="shared" ref="Q135" si="59">ROUND((O135-O123)/O123*100,2)</f>
        <v>-0.15</v>
      </c>
      <c r="R135" s="638">
        <f t="shared" ref="R135" si="60">SUM(O133:O135)/3</f>
        <v>100.04333333333334</v>
      </c>
      <c r="S135" s="970">
        <f t="shared" ref="S135" si="61">R135-R134</f>
        <v>-3.0000000000001137E-2</v>
      </c>
      <c r="T135" s="699">
        <f t="shared" ref="T135" si="62">SUM(O129:O135)/7</f>
        <v>100.05999999999999</v>
      </c>
      <c r="U135" s="263">
        <f t="shared" ref="U135" si="63">T135-T134</f>
        <v>-4.2857142857144481E-3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14">
        <v>45261</v>
      </c>
      <c r="B136" s="2263">
        <v>98.954822526826931</v>
      </c>
      <c r="C136" s="586">
        <f t="shared" ref="C136" si="64">B136-B135</f>
        <v>-0.31762763687778772</v>
      </c>
      <c r="D136" s="814">
        <f t="shared" ref="D136" si="65">ROUND((B136-B124)/B124*100,2)</f>
        <v>-2.16</v>
      </c>
      <c r="E136" s="966">
        <f t="shared" ref="E136" si="66">SUM(B134:B136)/3</f>
        <v>99.288101856579473</v>
      </c>
      <c r="F136" s="704">
        <f t="shared" ref="F136" si="67">E136-E135</f>
        <v>-0.31805126378402804</v>
      </c>
      <c r="G136" s="637">
        <f t="shared" ref="G136" si="68">SUM(B130:B136)/7</f>
        <v>99.760475033750893</v>
      </c>
      <c r="H136" s="654">
        <f t="shared" ref="H136" si="69">G136-G135</f>
        <v>-0.19665400411679457</v>
      </c>
      <c r="I136" s="2236" t="s">
        <v>281</v>
      </c>
      <c r="J136" s="1704" t="str">
        <f t="shared" si="57"/>
        <v>---</v>
      </c>
      <c r="K136" s="1767">
        <v>0</v>
      </c>
      <c r="L136" s="649" t="s">
        <v>787</v>
      </c>
      <c r="M136" s="10"/>
      <c r="N136" s="202">
        <v>45261</v>
      </c>
      <c r="O136" s="2191">
        <v>99.96</v>
      </c>
      <c r="P136" s="242">
        <f t="shared" ref="P136" si="70">O136-O135</f>
        <v>-4.0000000000006253E-2</v>
      </c>
      <c r="Q136" s="550">
        <f t="shared" ref="Q136" si="71">ROUND((O136-O124)/O124*100,2)</f>
        <v>-0.13</v>
      </c>
      <c r="R136" s="644">
        <f t="shared" ref="R136" si="72">SUM(O134:O136)/3</f>
        <v>100.00333333333333</v>
      </c>
      <c r="S136" s="1000">
        <f t="shared" ref="S136" si="73">R136-R135</f>
        <v>-4.0000000000006253E-2</v>
      </c>
      <c r="T136" s="930">
        <f t="shared" ref="T136" si="74">SUM(O130:O136)/7</f>
        <v>100.04714285714286</v>
      </c>
      <c r="U136" s="543">
        <f t="shared" ref="U136" si="75">T136-T135</f>
        <v>-1.2857142857129134E-2</v>
      </c>
      <c r="V136" s="1704" t="s">
        <v>345</v>
      </c>
      <c r="W136" s="2192">
        <v>0</v>
      </c>
      <c r="X136" s="1687" t="s">
        <v>787</v>
      </c>
      <c r="Y136" s="10"/>
    </row>
    <row r="137" spans="1:25">
      <c r="A137" s="2206">
        <v>45292</v>
      </c>
      <c r="B137" s="2224">
        <v>98.727289895975346</v>
      </c>
      <c r="C137" s="535">
        <f t="shared" ref="C137" si="76">B137-B136</f>
        <v>-0.22753263085158437</v>
      </c>
      <c r="D137" s="614">
        <f t="shared" ref="D137" si="77">ROUND((B137-B125)/B125*100,2)</f>
        <v>-2.19</v>
      </c>
      <c r="E137" s="965">
        <f t="shared" ref="E137" si="78">SUM(B135:B137)/3</f>
        <v>98.984854195502336</v>
      </c>
      <c r="F137" s="521">
        <f t="shared" ref="F137" si="79">E137-E136</f>
        <v>-0.30324766107713685</v>
      </c>
      <c r="G137" s="657">
        <f t="shared" ref="G137" si="80">SUM(B131:B137)/7</f>
        <v>99.542248553863672</v>
      </c>
      <c r="H137" s="614">
        <f t="shared" ref="H137" si="81">G137-G136</f>
        <v>-0.2182264798872211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3">
        <v>99.96</v>
      </c>
      <c r="P137" s="36">
        <f t="shared" ref="P137" si="83">O137-O136</f>
        <v>0</v>
      </c>
      <c r="Q137" s="52">
        <f t="shared" ref="Q137" si="84">ROUND((O137-O125)/O125*100,2)</f>
        <v>-0.09</v>
      </c>
      <c r="R137" s="394">
        <f t="shared" ref="R137" si="85">SUM(O135:O137)/3</f>
        <v>99.973333333333315</v>
      </c>
      <c r="S137" s="297">
        <f t="shared" ref="S137" si="86">R137-R136</f>
        <v>-3.0000000000015348E-2</v>
      </c>
      <c r="T137" s="52">
        <f t="shared" ref="T137" si="87">SUM(O131:O137)/7</f>
        <v>100.03142857142858</v>
      </c>
      <c r="U137" s="263">
        <f t="shared" ref="U137" si="88">T137-T136</f>
        <v>-1.5714285714281573E-2</v>
      </c>
      <c r="V137" s="1703" t="s">
        <v>345</v>
      </c>
      <c r="W137" s="1893">
        <v>0</v>
      </c>
      <c r="X137" s="1682" t="s">
        <v>759</v>
      </c>
      <c r="Y137" s="10"/>
    </row>
    <row r="138" spans="1:25">
      <c r="A138" s="2206">
        <v>45323</v>
      </c>
      <c r="B138" s="2224">
        <v>98.665895348462698</v>
      </c>
      <c r="C138" s="535">
        <f t="shared" ref="C138" si="89">B138-B137</f>
        <v>-6.1394547512648501E-2</v>
      </c>
      <c r="D138" s="614">
        <f t="shared" ref="D138" si="90">ROUND((B138-B126)/B126*100,2)</f>
        <v>-2.0299999999999998</v>
      </c>
      <c r="E138" s="965">
        <f t="shared" ref="E138" si="91">SUM(B136:B138)/3</f>
        <v>98.78266925708833</v>
      </c>
      <c r="F138" s="521">
        <f t="shared" ref="F138" si="92">E138-E137</f>
        <v>-0.20218493841400687</v>
      </c>
      <c r="G138" s="657">
        <f t="shared" ref="G138" si="93">SUM(B132:B138)/7</f>
        <v>99.322817373473171</v>
      </c>
      <c r="H138" s="614">
        <f t="shared" ref="H138" si="94">G138-G137</f>
        <v>-0.21943118039050091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8">
        <v>99.99</v>
      </c>
      <c r="P138" s="36">
        <f t="shared" ref="P138" si="95">O138-O137</f>
        <v>3.0000000000001137E-2</v>
      </c>
      <c r="Q138" s="52">
        <f t="shared" ref="Q138" si="96">ROUND((O138-O126)/O126*100,2)</f>
        <v>-0.04</v>
      </c>
      <c r="R138" s="394">
        <f t="shared" ref="R138" si="97">SUM(O136:O138)/3</f>
        <v>99.969999999999985</v>
      </c>
      <c r="S138" s="297">
        <f t="shared" ref="S138" si="98">R138-R137</f>
        <v>-3.3333333333303017E-3</v>
      </c>
      <c r="T138" s="52">
        <f t="shared" ref="T138" si="99">SUM(O132:O138)/7</f>
        <v>100.01857142857143</v>
      </c>
      <c r="U138" s="263">
        <f t="shared" ref="U138" si="100">T138-T137</f>
        <v>-1.2857142857143344E-2</v>
      </c>
      <c r="V138" s="2185" t="s">
        <v>345</v>
      </c>
      <c r="W138" s="1881">
        <v>0</v>
      </c>
      <c r="X138" s="1682" t="s">
        <v>767</v>
      </c>
    </row>
    <row r="139" spans="1:25">
      <c r="A139" s="2207">
        <v>45352</v>
      </c>
      <c r="B139" s="2224">
        <v>98.758210452527706</v>
      </c>
      <c r="C139" s="535">
        <f t="shared" ref="C139" si="101">B139-B138</f>
        <v>9.2315104065008313E-2</v>
      </c>
      <c r="D139" s="614">
        <f t="shared" ref="D139" si="102">ROUND((B139-B127)/B127*100,2)</f>
        <v>-1.77</v>
      </c>
      <c r="E139" s="965">
        <f t="shared" ref="E139" si="103">SUM(B137:B139)/3</f>
        <v>98.717131898988569</v>
      </c>
      <c r="F139" s="521">
        <f t="shared" ref="F139" si="104">E139-E138</f>
        <v>-6.5537358099760468E-2</v>
      </c>
      <c r="G139" s="657">
        <f t="shared" ref="G139" si="105">SUM(B133:B139)/7</f>
        <v>99.132096797840447</v>
      </c>
      <c r="H139" s="614">
        <f t="shared" ref="H139" si="106">G139-G138</f>
        <v>-0.19072057563272438</v>
      </c>
      <c r="I139" s="2233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8">
        <v>100.03</v>
      </c>
      <c r="P139" s="36">
        <f t="shared" ref="P139" si="107">O139-O138</f>
        <v>4.0000000000006253E-2</v>
      </c>
      <c r="Q139" s="52">
        <f t="shared" ref="Q139" si="108">ROUND((O139-O127)/O127*100,2)</f>
        <v>0</v>
      </c>
      <c r="R139" s="394">
        <f t="shared" ref="R139" si="109">SUM(O137:O139)/3</f>
        <v>99.993333333333339</v>
      </c>
      <c r="S139" s="297">
        <f t="shared" ref="S139" si="110">R139-R138</f>
        <v>2.3333333333354744E-2</v>
      </c>
      <c r="T139" s="52">
        <f t="shared" ref="T139" si="111">SUM(O133:O139)/7</f>
        <v>100.00999999999999</v>
      </c>
      <c r="U139" s="263">
        <f t="shared" ref="U139" si="112">T139-T138</f>
        <v>-8.5714285714431071E-3</v>
      </c>
      <c r="V139" s="1696" t="s">
        <v>345</v>
      </c>
      <c r="W139" s="1048">
        <v>0</v>
      </c>
      <c r="X139" s="1682" t="s">
        <v>776</v>
      </c>
    </row>
    <row r="140" spans="1:25">
      <c r="A140" s="2207">
        <v>45383</v>
      </c>
      <c r="B140" s="2224">
        <v>98.972884268517333</v>
      </c>
      <c r="C140" s="535">
        <f t="shared" ref="C140" si="113">B140-B139</f>
        <v>0.21467381598962731</v>
      </c>
      <c r="D140" s="614">
        <f t="shared" ref="D140" si="114">ROUND((B140-B128)/B128*100,2)</f>
        <v>-1.44</v>
      </c>
      <c r="E140" s="965">
        <f t="shared" ref="E140" si="115">SUM(B138:B140)/3</f>
        <v>98.798996689835917</v>
      </c>
      <c r="F140" s="521">
        <f t="shared" ref="F140" si="116">E140-E139</f>
        <v>8.186479084734799E-2</v>
      </c>
      <c r="G140" s="657">
        <f t="shared" ref="G140" si="117">SUM(B134:B140)/7</f>
        <v>98.998369362174486</v>
      </c>
      <c r="H140" s="614">
        <f t="shared" ref="H140" si="118">G140-G139</f>
        <v>-0.13372743566596057</v>
      </c>
      <c r="I140" s="2233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8">
        <v>100.08</v>
      </c>
      <c r="P140" s="36">
        <f t="shared" ref="P140:P141" si="119">O140-O139</f>
        <v>4.9999999999997158E-2</v>
      </c>
      <c r="Q140" s="52">
        <f t="shared" ref="Q140:Q141" si="120">ROUND((O140-O128)/O128*100,2)</f>
        <v>0.05</v>
      </c>
      <c r="R140" s="394">
        <f t="shared" ref="R140:R141" si="121">SUM(O138:O140)/3</f>
        <v>100.03333333333332</v>
      </c>
      <c r="S140" s="297">
        <f t="shared" ref="S140:S141" si="122">R140-R139</f>
        <v>3.9999999999977831E-2</v>
      </c>
      <c r="T140" s="52">
        <f t="shared" ref="T140:T141" si="123">SUM(O134:O140)/7</f>
        <v>100.01</v>
      </c>
      <c r="U140" s="263">
        <f t="shared" ref="U140:U141" si="124">T140-T139</f>
        <v>0</v>
      </c>
      <c r="V140" s="1696" t="s">
        <v>345</v>
      </c>
      <c r="W140" s="1048">
        <v>0</v>
      </c>
      <c r="X140" s="1682" t="s">
        <v>777</v>
      </c>
    </row>
    <row r="141" spans="1:25">
      <c r="A141" s="2207">
        <v>45413</v>
      </c>
      <c r="B141" s="2224">
        <v>99.251456436031049</v>
      </c>
      <c r="C141" s="535">
        <f t="shared" ref="C141" si="125">B141-B140</f>
        <v>0.27857216751371539</v>
      </c>
      <c r="D141" s="614">
        <f t="shared" ref="D141" si="126">ROUND((B141-B129)/B129*100,2)</f>
        <v>-1.08</v>
      </c>
      <c r="E141" s="965">
        <f t="shared" ref="E141" si="127">SUM(B139:B141)/3</f>
        <v>98.994183719025372</v>
      </c>
      <c r="F141" s="521">
        <f t="shared" ref="F141" si="128">E141-E140</f>
        <v>0.19518702918945507</v>
      </c>
      <c r="G141" s="657">
        <f t="shared" ref="G141" si="129">SUM(B135:B141)/7</f>
        <v>98.943287013149401</v>
      </c>
      <c r="H141" s="614">
        <f t="shared" ref="H141" si="130">G141-G140</f>
        <v>-5.5082349025084909E-2</v>
      </c>
      <c r="I141" s="2233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8">
        <v>100.13</v>
      </c>
      <c r="P141" s="36">
        <f t="shared" si="119"/>
        <v>4.9999999999997158E-2</v>
      </c>
      <c r="Q141" s="52">
        <f t="shared" si="120"/>
        <v>0.08</v>
      </c>
      <c r="R141" s="394">
        <f t="shared" si="121"/>
        <v>100.08</v>
      </c>
      <c r="S141" s="297">
        <f t="shared" si="122"/>
        <v>4.6666666666681067E-2</v>
      </c>
      <c r="T141" s="52">
        <f t="shared" si="123"/>
        <v>100.02142857142857</v>
      </c>
      <c r="U141" s="263">
        <f t="shared" si="124"/>
        <v>1.1428571428567125E-2</v>
      </c>
      <c r="V141" s="1696" t="s">
        <v>345</v>
      </c>
      <c r="W141" s="1048">
        <v>0</v>
      </c>
      <c r="X141" s="1682" t="s">
        <v>778</v>
      </c>
    </row>
    <row r="142" spans="1:25">
      <c r="A142" s="2207">
        <v>45444</v>
      </c>
      <c r="B142" s="2224">
        <v>99.516013569965139</v>
      </c>
      <c r="C142" s="535">
        <f t="shared" ref="C142:C143" si="131">B142-B141</f>
        <v>0.26455713393409042</v>
      </c>
      <c r="D142" s="614">
        <f t="shared" ref="D142:D143" si="132">ROUND((B142-B130)/B130*100,2)</f>
        <v>-0.74</v>
      </c>
      <c r="E142" s="965">
        <f t="shared" ref="E142:E143" si="133">SUM(B140:B142)/3</f>
        <v>99.24678475817116</v>
      </c>
      <c r="F142" s="521">
        <f t="shared" ref="F142:F143" si="134">E142-E141</f>
        <v>0.25260103914578735</v>
      </c>
      <c r="G142" s="657">
        <f t="shared" ref="G142:G143" si="135">SUM(B136:B142)/7</f>
        <v>98.978081785472313</v>
      </c>
      <c r="H142" s="614">
        <f t="shared" ref="H142:H143" si="136">G142-G141</f>
        <v>3.4794772322911172E-2</v>
      </c>
      <c r="I142" s="2233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8">
        <v>100.15</v>
      </c>
      <c r="P142" s="36">
        <f t="shared" ref="P142" si="137">O142-O141</f>
        <v>2.0000000000010232E-2</v>
      </c>
      <c r="Q142" s="52">
        <f t="shared" ref="Q142" si="138">ROUND((O142-O130)/O130*100,2)</f>
        <v>0.08</v>
      </c>
      <c r="R142" s="394">
        <f t="shared" ref="R142" si="139">SUM(O140:O142)/3</f>
        <v>100.12</v>
      </c>
      <c r="S142" s="297">
        <f t="shared" ref="S142" si="140">R142-R141</f>
        <v>4.0000000000006253E-2</v>
      </c>
      <c r="T142" s="52">
        <f t="shared" ref="T142" si="141">SUM(O136:O142)/7</f>
        <v>100.04285714285712</v>
      </c>
      <c r="U142" s="263">
        <f t="shared" ref="U142" si="142">T142-T141</f>
        <v>2.1428571428543819E-2</v>
      </c>
      <c r="V142" s="1696" t="s">
        <v>345</v>
      </c>
      <c r="W142" s="1048">
        <v>0</v>
      </c>
      <c r="X142" s="1682" t="s">
        <v>796</v>
      </c>
    </row>
    <row r="143" spans="1:25">
      <c r="A143" s="2207">
        <v>45474</v>
      </c>
      <c r="B143" s="2224">
        <v>99.711380124932887</v>
      </c>
      <c r="C143" s="535">
        <f t="shared" si="131"/>
        <v>0.19536655496774813</v>
      </c>
      <c r="D143" s="614">
        <f t="shared" si="132"/>
        <v>-0.49</v>
      </c>
      <c r="E143" s="965">
        <f t="shared" si="133"/>
        <v>99.49295004364302</v>
      </c>
      <c r="F143" s="521">
        <f t="shared" si="134"/>
        <v>0.24616528547186078</v>
      </c>
      <c r="G143" s="657">
        <f t="shared" si="135"/>
        <v>99.086161442344604</v>
      </c>
      <c r="H143" s="614">
        <f t="shared" si="136"/>
        <v>0.10807965687229171</v>
      </c>
      <c r="I143" s="2233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8">
        <v>100.14</v>
      </c>
      <c r="P143" s="36">
        <f t="shared" ref="P143:P144" si="143">O143-O142</f>
        <v>-1.0000000000005116E-2</v>
      </c>
      <c r="Q143" s="52">
        <f t="shared" ref="Q143:Q144" si="144">ROUND((O143-O131)/O131*100,2)</f>
        <v>0.06</v>
      </c>
      <c r="R143" s="394">
        <f t="shared" ref="R143:R144" si="145">SUM(O141:O143)/3</f>
        <v>100.14</v>
      </c>
      <c r="S143" s="297">
        <f t="shared" ref="S143:S144" si="146">R143-R142</f>
        <v>1.9999999999996021E-2</v>
      </c>
      <c r="T143" s="52">
        <f t="shared" ref="T143:T144" si="147">SUM(O137:O143)/7</f>
        <v>100.06857142857143</v>
      </c>
      <c r="U143" s="263">
        <f t="shared" ref="U143:U144" si="148">T143-T142</f>
        <v>2.571428571431511E-2</v>
      </c>
      <c r="V143" s="1696" t="s">
        <v>345</v>
      </c>
      <c r="W143" s="1048">
        <v>0</v>
      </c>
      <c r="X143" s="1682" t="s">
        <v>797</v>
      </c>
    </row>
    <row r="144" spans="1:25">
      <c r="A144" s="2207">
        <v>45505</v>
      </c>
      <c r="B144" s="2224">
        <v>99.807660995187945</v>
      </c>
      <c r="C144" s="535">
        <f t="shared" ref="C144" si="149">B144-B143</f>
        <v>9.6280870255057494E-2</v>
      </c>
      <c r="D144" s="614">
        <f t="shared" ref="D144" si="150">ROUND((B144-B132)/B132*100,2)</f>
        <v>-0.28999999999999998</v>
      </c>
      <c r="E144" s="965">
        <f t="shared" ref="E144" si="151">SUM(B142:B144)/3</f>
        <v>99.678351563362</v>
      </c>
      <c r="F144" s="521">
        <f t="shared" ref="F144" si="152">E144-E143</f>
        <v>0.18540151971897956</v>
      </c>
      <c r="G144" s="657">
        <f t="shared" ref="G144" si="153">SUM(B138:B144)/7</f>
        <v>99.240500170803543</v>
      </c>
      <c r="H144" s="614">
        <f t="shared" ref="H144" si="154">G144-G143</f>
        <v>0.15433872845893859</v>
      </c>
      <c r="I144" s="2233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8">
        <v>100.11</v>
      </c>
      <c r="P144" s="36">
        <f t="shared" si="143"/>
        <v>-3.0000000000001137E-2</v>
      </c>
      <c r="Q144" s="52">
        <f t="shared" si="144"/>
        <v>0.02</v>
      </c>
      <c r="R144" s="394">
        <f t="shared" si="145"/>
        <v>100.13333333333334</v>
      </c>
      <c r="S144" s="297">
        <f t="shared" si="146"/>
        <v>-6.6666666666606034E-3</v>
      </c>
      <c r="T144" s="52">
        <f t="shared" si="147"/>
        <v>100.09</v>
      </c>
      <c r="U144" s="263">
        <f t="shared" si="148"/>
        <v>2.1428571428572241E-2</v>
      </c>
      <c r="V144" s="1696" t="s">
        <v>345</v>
      </c>
      <c r="W144" s="1048">
        <v>0</v>
      </c>
      <c r="X144" s="1682" t="s">
        <v>798</v>
      </c>
    </row>
    <row r="145" spans="1:24">
      <c r="A145" s="2207">
        <v>45536</v>
      </c>
      <c r="B145" s="2224">
        <v>99.864478326111055</v>
      </c>
      <c r="C145" s="535">
        <f t="shared" ref="C145" si="156">B145-B144</f>
        <v>5.6817330923109921E-2</v>
      </c>
      <c r="D145" s="614">
        <f t="shared" ref="D145" si="157">ROUND((B145-B133)/B133*100,2)</f>
        <v>-0.04</v>
      </c>
      <c r="E145" s="965">
        <f t="shared" ref="E145" si="158">SUM(B143:B145)/3</f>
        <v>99.794506482077296</v>
      </c>
      <c r="F145" s="521">
        <f t="shared" ref="F145" si="159">E145-E144</f>
        <v>0.11615491871529571</v>
      </c>
      <c r="G145" s="657">
        <f t="shared" ref="G145" si="160">SUM(B139:B145)/7</f>
        <v>99.411726310467586</v>
      </c>
      <c r="H145" s="614">
        <f t="shared" ref="H145" si="161">G145-G144</f>
        <v>0.17122613966404288</v>
      </c>
      <c r="I145" s="2233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8">
        <v>100.07</v>
      </c>
      <c r="P145" s="36">
        <f t="shared" ref="P145" si="163">O145-O144</f>
        <v>-4.0000000000006253E-2</v>
      </c>
      <c r="Q145" s="52">
        <f t="shared" ref="Q145" si="164">ROUND((O145-O133)/O133*100,2)</f>
        <v>-0.01</v>
      </c>
      <c r="R145" s="394">
        <f t="shared" ref="R145" si="165">SUM(O143:O145)/3</f>
        <v>100.10666666666667</v>
      </c>
      <c r="S145" s="297">
        <f t="shared" ref="S145" si="166">R145-R144</f>
        <v>-2.6666666666670835E-2</v>
      </c>
      <c r="T145" s="52">
        <f t="shared" ref="T145" si="167">SUM(O139:O145)/7</f>
        <v>100.10142857142857</v>
      </c>
      <c r="U145" s="263">
        <f t="shared" ref="U145" si="168">T145-T144</f>
        <v>1.1428571428567125E-2</v>
      </c>
      <c r="V145" s="1696" t="s">
        <v>345</v>
      </c>
      <c r="W145" s="1048">
        <v>0</v>
      </c>
      <c r="X145" s="1682" t="s">
        <v>799</v>
      </c>
    </row>
    <row r="146" spans="1:24">
      <c r="A146" s="2207">
        <v>45566</v>
      </c>
      <c r="B146" s="2224">
        <v>99.769470705488715</v>
      </c>
      <c r="C146" s="535">
        <f t="shared" ref="C146" si="169">B146-B145</f>
        <v>-9.5007620622340028E-2</v>
      </c>
      <c r="D146" s="614">
        <f t="shared" ref="D146" si="170">ROUND((B146-B134)/B134*100,2)</f>
        <v>0.13</v>
      </c>
      <c r="E146" s="965">
        <f t="shared" ref="E146" si="171">SUM(B144:B146)/3</f>
        <v>99.813870008929243</v>
      </c>
      <c r="F146" s="521">
        <f t="shared" ref="F146" si="172">E146-E145</f>
        <v>1.9363526851947199E-2</v>
      </c>
      <c r="G146" s="657">
        <f t="shared" ref="G146" si="173">SUM(B140:B146)/7</f>
        <v>99.556192060890595</v>
      </c>
      <c r="H146" s="614">
        <f t="shared" ref="H146" si="174">G146-G145</f>
        <v>0.14446575042300935</v>
      </c>
      <c r="I146" s="2233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8">
        <v>100</v>
      </c>
      <c r="P146" s="36">
        <f t="shared" ref="P146" si="175">O146-O145</f>
        <v>-6.9999999999993179E-2</v>
      </c>
      <c r="Q146" s="52">
        <f t="shared" ref="Q146" si="176">ROUND((O146-O134)/O134*100,2)</f>
        <v>-0.05</v>
      </c>
      <c r="R146" s="394">
        <f t="shared" ref="R146" si="177">SUM(O144:O146)/3</f>
        <v>100.06</v>
      </c>
      <c r="S146" s="297">
        <f t="shared" ref="S146" si="178">R146-R145</f>
        <v>-4.6666666666666856E-2</v>
      </c>
      <c r="T146" s="52">
        <f t="shared" ref="T146" si="179">SUM(O140:O146)/7</f>
        <v>100.09714285714287</v>
      </c>
      <c r="U146" s="263">
        <f t="shared" ref="U146" si="180">T146-T145</f>
        <v>-4.2857142857002373E-3</v>
      </c>
      <c r="V146" s="1696" t="s">
        <v>345</v>
      </c>
      <c r="W146" s="1048">
        <v>0</v>
      </c>
      <c r="X146" s="1682" t="s">
        <v>800</v>
      </c>
    </row>
    <row r="147" spans="1:24">
      <c r="A147" s="2207">
        <v>45597</v>
      </c>
      <c r="B147" s="2224">
        <v>99.713802741217435</v>
      </c>
      <c r="C147" s="535">
        <f t="shared" ref="C147" si="181">B147-B146</f>
        <v>-5.5667964271279402E-2</v>
      </c>
      <c r="D147" s="614">
        <f t="shared" ref="D147" si="182">ROUND((B147-B135)/B135*100,2)</f>
        <v>0.44</v>
      </c>
      <c r="E147" s="965">
        <f t="shared" ref="E147" si="183">SUM(B145:B147)/3</f>
        <v>99.782583924272402</v>
      </c>
      <c r="F147" s="521">
        <f t="shared" ref="F147" si="184">E147-E146</f>
        <v>-3.128608465684124E-2</v>
      </c>
      <c r="G147" s="657">
        <f t="shared" ref="G147" si="185">SUM(B141:B147)/7</f>
        <v>99.662037556990612</v>
      </c>
      <c r="H147" s="614">
        <f t="shared" ref="H147" si="186">G147-G146</f>
        <v>0.10584549610001659</v>
      </c>
      <c r="I147" s="432" t="s">
        <v>281</v>
      </c>
      <c r="J147" s="1506" t="str">
        <f t="shared" si="162"/>
        <v>---</v>
      </c>
      <c r="K147" s="2540">
        <v>0</v>
      </c>
      <c r="L147" s="646" t="s">
        <v>801</v>
      </c>
      <c r="N147" s="201">
        <v>45597</v>
      </c>
      <c r="O147" s="2238">
        <v>99.93</v>
      </c>
      <c r="P147" s="36">
        <f t="shared" ref="P147:P148" si="187">O147-O146</f>
        <v>-6.9999999999993179E-2</v>
      </c>
      <c r="Q147" s="52">
        <f t="shared" ref="Q147:Q148" si="188">ROUND((O147-O135)/O135*100,2)</f>
        <v>-7.0000000000000007E-2</v>
      </c>
      <c r="R147" s="394">
        <f t="shared" ref="R147:R148" si="189">SUM(O145:O147)/3</f>
        <v>100</v>
      </c>
      <c r="S147" s="297">
        <f t="shared" ref="S147:S148" si="190">R147-R146</f>
        <v>-6.0000000000002274E-2</v>
      </c>
      <c r="T147" s="52">
        <f t="shared" ref="T147:T148" si="191">SUM(O141:O147)/7</f>
        <v>100.07571428571428</v>
      </c>
      <c r="U147" s="263">
        <f t="shared" ref="U147:U148" si="192">T147-T146</f>
        <v>-2.1428571428586451E-2</v>
      </c>
      <c r="V147" s="1703" t="s">
        <v>345</v>
      </c>
      <c r="W147" s="1893">
        <v>0</v>
      </c>
      <c r="X147" s="1682" t="s">
        <v>801</v>
      </c>
    </row>
    <row r="148" spans="1:24" ht="13.5" thickBot="1">
      <c r="A148" s="2208">
        <v>45627</v>
      </c>
      <c r="B148" s="2225">
        <v>99.771233926297469</v>
      </c>
      <c r="C148" s="2692">
        <f t="shared" ref="C148" si="193">B148-B147</f>
        <v>5.7431185080034197E-2</v>
      </c>
      <c r="D148" s="2693">
        <f t="shared" ref="D148" si="194">ROUND((B148-B136)/B136*100,2)</f>
        <v>0.83</v>
      </c>
      <c r="E148" s="2694">
        <f t="shared" ref="E148" si="195">SUM(B146:B148)/3</f>
        <v>99.751502457667883</v>
      </c>
      <c r="F148" s="2695">
        <f t="shared" ref="F148" si="196">E148-E147</f>
        <v>-3.1081466604518937E-2</v>
      </c>
      <c r="G148" s="2696">
        <f t="shared" ref="G148" si="197">SUM(B142:B148)/7</f>
        <v>99.736291484171517</v>
      </c>
      <c r="H148" s="2693">
        <f t="shared" ref="H148" si="198">G148-G147</f>
        <v>7.4253927180905066E-2</v>
      </c>
      <c r="I148" s="2697" t="s">
        <v>350</v>
      </c>
      <c r="J148" s="2698" t="str">
        <f t="shared" ref="J148" si="199">IF(K148=1,"山",IF(K148=-1,"谷","---"))</f>
        <v>---</v>
      </c>
      <c r="K148" s="2705">
        <v>0</v>
      </c>
      <c r="L148" s="2194" t="s">
        <v>787</v>
      </c>
      <c r="N148" s="991">
        <v>45627</v>
      </c>
      <c r="O148" s="2595">
        <v>99.85</v>
      </c>
      <c r="P148" s="2596">
        <f t="shared" si="187"/>
        <v>-8.0000000000012506E-2</v>
      </c>
      <c r="Q148" s="2597">
        <f t="shared" si="188"/>
        <v>-0.11</v>
      </c>
      <c r="R148" s="2598">
        <f t="shared" si="189"/>
        <v>99.926666666666662</v>
      </c>
      <c r="S148" s="2599">
        <f t="shared" si="190"/>
        <v>-7.3333333333337691E-2</v>
      </c>
      <c r="T148" s="2597">
        <f t="shared" si="191"/>
        <v>100.03571428571431</v>
      </c>
      <c r="U148" s="2600">
        <f t="shared" si="192"/>
        <v>-3.9999999999977831E-2</v>
      </c>
      <c r="V148" s="1750" t="s">
        <v>345</v>
      </c>
      <c r="W148" s="2195">
        <v>0</v>
      </c>
      <c r="X148" s="1683" t="s">
        <v>787</v>
      </c>
    </row>
    <row r="149" spans="1:24" ht="14" customHeight="1">
      <c r="A149" s="2709">
        <v>45658</v>
      </c>
      <c r="B149" s="2706">
        <v>99.925830500369514</v>
      </c>
      <c r="C149" s="535">
        <f t="shared" ref="C149" si="200">B149-B148</f>
        <v>0.15459657407204475</v>
      </c>
      <c r="D149" s="521">
        <f t="shared" ref="D149" si="201">ROUND((B149-B137)/B137*100,2)</f>
        <v>1.21</v>
      </c>
      <c r="E149" s="2710">
        <f t="shared" ref="E149" si="202">SUM(B147:B149)/3</f>
        <v>99.803622389294802</v>
      </c>
      <c r="F149" s="2711">
        <f t="shared" ref="F149" si="203">E149-E148</f>
        <v>5.2119931626918969E-2</v>
      </c>
      <c r="G149" s="965">
        <f t="shared" ref="G149" si="204">SUM(B143:B149)/7</f>
        <v>99.794836759943578</v>
      </c>
      <c r="H149" s="521">
        <f t="shared" ref="H149" si="205">G149-G148</f>
        <v>5.85452757720617E-2</v>
      </c>
      <c r="I149" s="2715" t="s">
        <v>343</v>
      </c>
      <c r="J149" s="2714" t="s">
        <v>345</v>
      </c>
      <c r="K149" s="2540">
        <v>0</v>
      </c>
      <c r="L149" s="646" t="s">
        <v>759</v>
      </c>
      <c r="N149" s="2206">
        <v>45658</v>
      </c>
      <c r="O149" s="2687">
        <v>99.79</v>
      </c>
      <c r="P149" s="733">
        <f t="shared" ref="P149" si="206">O149-O148</f>
        <v>-5.9999999999988063E-2</v>
      </c>
      <c r="Q149" s="243">
        <f t="shared" ref="Q149" si="207">ROUND((O149-O137)/O137*100,2)</f>
        <v>-0.17</v>
      </c>
      <c r="R149" s="52">
        <f t="shared" ref="R149" si="208">SUM(O147:O149)/3</f>
        <v>99.856666666666669</v>
      </c>
      <c r="S149" s="243">
        <f t="shared" ref="S149" si="209">R149-R148</f>
        <v>-6.9999999999993179E-2</v>
      </c>
      <c r="T149" s="243">
        <f t="shared" ref="T149" si="210">SUM(O143:O149)/7</f>
        <v>99.984285714285718</v>
      </c>
      <c r="U149" s="52">
        <f t="shared" ref="U149" si="211">T149-T148</f>
        <v>-5.1428571428587588E-2</v>
      </c>
      <c r="V149" s="2690" t="s">
        <v>345</v>
      </c>
      <c r="W149" s="2643">
        <v>0</v>
      </c>
      <c r="X149" s="2644" t="s">
        <v>759</v>
      </c>
    </row>
    <row r="150" spans="1:24">
      <c r="A150" s="316">
        <v>45689</v>
      </c>
      <c r="B150" s="2707"/>
      <c r="D150" s="2685"/>
      <c r="E150" s="2688"/>
      <c r="F150" s="2712"/>
      <c r="H150" s="2685"/>
      <c r="I150" s="2716"/>
      <c r="J150" s="2707"/>
      <c r="K150" s="17"/>
      <c r="L150" s="646" t="s">
        <v>767</v>
      </c>
      <c r="N150" s="2206">
        <v>45689</v>
      </c>
      <c r="O150" s="2685">
        <v>99.72</v>
      </c>
      <c r="P150" s="733">
        <f t="shared" ref="P150" si="212">O150-O149</f>
        <v>-7.000000000000739E-2</v>
      </c>
      <c r="Q150" s="243">
        <f t="shared" ref="Q150" si="213">ROUND((O150-O138)/O138*100,2)</f>
        <v>-0.27</v>
      </c>
      <c r="R150" s="52">
        <f t="shared" ref="R150" si="214">SUM(O148:O150)/3</f>
        <v>99.786666666666676</v>
      </c>
      <c r="S150" s="243">
        <f t="shared" ref="S150" si="215">R150-R149</f>
        <v>-6.9999999999993179E-2</v>
      </c>
      <c r="T150" s="243">
        <f t="shared" ref="T150" si="216">SUM(O144:O150)/7</f>
        <v>99.924285714285716</v>
      </c>
      <c r="U150" s="52">
        <f t="shared" ref="U150" si="217">T150-T149</f>
        <v>-6.0000000000002274E-2</v>
      </c>
      <c r="V150" s="1733" t="s">
        <v>345</v>
      </c>
      <c r="W150" s="2642">
        <v>0</v>
      </c>
      <c r="X150" s="1682" t="s">
        <v>767</v>
      </c>
    </row>
    <row r="151" spans="1:24">
      <c r="A151" s="201">
        <v>45717</v>
      </c>
      <c r="B151" s="2707"/>
      <c r="D151" s="2685"/>
      <c r="E151" s="2688"/>
      <c r="F151" s="2712"/>
      <c r="H151" s="2685"/>
      <c r="I151" s="2716"/>
      <c r="J151" s="2707"/>
      <c r="K151" s="17"/>
      <c r="L151" s="646" t="s">
        <v>776</v>
      </c>
      <c r="N151" s="2207">
        <v>45717</v>
      </c>
      <c r="O151" s="2685"/>
      <c r="P151" s="2685"/>
      <c r="Q151" s="2642"/>
      <c r="S151" s="2642"/>
      <c r="T151" s="2642"/>
      <c r="V151" s="2688"/>
      <c r="W151" s="2642"/>
      <c r="X151" s="1682" t="s">
        <v>776</v>
      </c>
    </row>
    <row r="152" spans="1:24">
      <c r="A152" s="201">
        <v>45748</v>
      </c>
      <c r="B152" s="2707"/>
      <c r="D152" s="2685"/>
      <c r="E152" s="2688"/>
      <c r="F152" s="2712"/>
      <c r="H152" s="2685"/>
      <c r="I152" s="2716"/>
      <c r="J152" s="2707"/>
      <c r="K152" s="17"/>
      <c r="L152" s="646" t="s">
        <v>777</v>
      </c>
      <c r="N152" s="2207">
        <v>45748</v>
      </c>
      <c r="O152" s="2685"/>
      <c r="P152" s="2685"/>
      <c r="Q152" s="2642"/>
      <c r="S152" s="2642"/>
      <c r="T152" s="2642"/>
      <c r="V152" s="2688"/>
      <c r="W152" s="2642"/>
      <c r="X152" s="1682" t="s">
        <v>777</v>
      </c>
    </row>
    <row r="153" spans="1:24">
      <c r="A153" s="201">
        <v>45778</v>
      </c>
      <c r="B153" s="2707"/>
      <c r="D153" s="2685"/>
      <c r="E153" s="2688"/>
      <c r="F153" s="2712"/>
      <c r="H153" s="2685"/>
      <c r="I153" s="2716"/>
      <c r="J153" s="2707"/>
      <c r="K153" s="17"/>
      <c r="L153" s="646" t="s">
        <v>778</v>
      </c>
      <c r="N153" s="2207">
        <v>45778</v>
      </c>
      <c r="O153" s="2685"/>
      <c r="P153" s="2685"/>
      <c r="Q153" s="2642"/>
      <c r="S153" s="2642"/>
      <c r="T153" s="2642"/>
      <c r="V153" s="2688"/>
      <c r="W153" s="2642"/>
      <c r="X153" s="1682" t="s">
        <v>778</v>
      </c>
    </row>
    <row r="154" spans="1:24">
      <c r="A154" s="201">
        <v>45809</v>
      </c>
      <c r="B154" s="2707"/>
      <c r="D154" s="2685"/>
      <c r="E154" s="2688"/>
      <c r="F154" s="2712"/>
      <c r="H154" s="2685"/>
      <c r="I154" s="2716"/>
      <c r="J154" s="2707"/>
      <c r="K154" s="17"/>
      <c r="L154" s="646" t="s">
        <v>796</v>
      </c>
      <c r="N154" s="2207">
        <v>45809</v>
      </c>
      <c r="O154" s="2685"/>
      <c r="P154" s="2685"/>
      <c r="Q154" s="2642"/>
      <c r="S154" s="2642"/>
      <c r="T154" s="2642"/>
      <c r="V154" s="2688"/>
      <c r="W154" s="2642"/>
      <c r="X154" s="1682" t="s">
        <v>796</v>
      </c>
    </row>
    <row r="155" spans="1:24">
      <c r="A155" s="201">
        <v>45839</v>
      </c>
      <c r="B155" s="2707"/>
      <c r="D155" s="2685"/>
      <c r="E155" s="2688"/>
      <c r="F155" s="2712"/>
      <c r="H155" s="2685"/>
      <c r="I155" s="2716"/>
      <c r="J155" s="2707"/>
      <c r="K155" s="17"/>
      <c r="L155" s="646" t="s">
        <v>797</v>
      </c>
      <c r="N155" s="2207">
        <v>45839</v>
      </c>
      <c r="O155" s="2685"/>
      <c r="P155" s="2685"/>
      <c r="Q155" s="2642"/>
      <c r="S155" s="2642"/>
      <c r="T155" s="2642"/>
      <c r="V155" s="2688"/>
      <c r="W155" s="2642"/>
      <c r="X155" s="1682" t="s">
        <v>797</v>
      </c>
    </row>
    <row r="156" spans="1:24">
      <c r="A156" s="201">
        <v>45870</v>
      </c>
      <c r="B156" s="2707"/>
      <c r="D156" s="2685"/>
      <c r="E156" s="2688"/>
      <c r="F156" s="2712"/>
      <c r="H156" s="2685"/>
      <c r="I156" s="2716"/>
      <c r="J156" s="2707"/>
      <c r="K156" s="17"/>
      <c r="L156" s="646" t="s">
        <v>798</v>
      </c>
      <c r="N156" s="2207">
        <v>45870</v>
      </c>
      <c r="O156" s="2685"/>
      <c r="P156" s="2685"/>
      <c r="Q156" s="2642"/>
      <c r="S156" s="2642"/>
      <c r="T156" s="2642"/>
      <c r="V156" s="2688"/>
      <c r="W156" s="2642"/>
      <c r="X156" s="1682" t="s">
        <v>798</v>
      </c>
    </row>
    <row r="157" spans="1:24">
      <c r="A157" s="201">
        <v>45901</v>
      </c>
      <c r="B157" s="2707"/>
      <c r="D157" s="2685"/>
      <c r="E157" s="2688"/>
      <c r="F157" s="2712"/>
      <c r="H157" s="2685"/>
      <c r="I157" s="2716"/>
      <c r="J157" s="2707"/>
      <c r="K157" s="17"/>
      <c r="L157" s="646" t="s">
        <v>799</v>
      </c>
      <c r="N157" s="2207">
        <v>45901</v>
      </c>
      <c r="O157" s="2685"/>
      <c r="P157" s="2685"/>
      <c r="Q157" s="2642"/>
      <c r="S157" s="2642"/>
      <c r="T157" s="2642"/>
      <c r="V157" s="2688"/>
      <c r="W157" s="2642"/>
      <c r="X157" s="1682" t="s">
        <v>799</v>
      </c>
    </row>
    <row r="158" spans="1:24">
      <c r="A158" s="201">
        <v>45931</v>
      </c>
      <c r="B158" s="2707"/>
      <c r="D158" s="2685"/>
      <c r="E158" s="2688"/>
      <c r="F158" s="2712"/>
      <c r="H158" s="2685"/>
      <c r="I158" s="2716"/>
      <c r="J158" s="2707"/>
      <c r="K158" s="17"/>
      <c r="L158" s="646" t="s">
        <v>800</v>
      </c>
      <c r="N158" s="2207">
        <v>45931</v>
      </c>
      <c r="O158" s="2685"/>
      <c r="P158" s="2685"/>
      <c r="Q158" s="2642"/>
      <c r="S158" s="2642"/>
      <c r="T158" s="2642"/>
      <c r="V158" s="2688"/>
      <c r="W158" s="2642"/>
      <c r="X158" s="1682" t="s">
        <v>800</v>
      </c>
    </row>
    <row r="159" spans="1:24">
      <c r="A159" s="201">
        <v>45962</v>
      </c>
      <c r="B159" s="2707"/>
      <c r="D159" s="2685"/>
      <c r="E159" s="2688"/>
      <c r="F159" s="2712"/>
      <c r="H159" s="2685"/>
      <c r="I159" s="2716"/>
      <c r="J159" s="2707"/>
      <c r="K159" s="17"/>
      <c r="L159" s="646" t="s">
        <v>801</v>
      </c>
      <c r="N159" s="2207">
        <v>45962</v>
      </c>
      <c r="O159" s="2685"/>
      <c r="P159" s="2685"/>
      <c r="Q159" s="2642"/>
      <c r="S159" s="2642"/>
      <c r="T159" s="2642"/>
      <c r="V159" s="2688"/>
      <c r="W159" s="2642"/>
      <c r="X159" s="1682" t="s">
        <v>801</v>
      </c>
    </row>
    <row r="160" spans="1:24" ht="13.5" thickBot="1">
      <c r="A160" s="991">
        <v>45992</v>
      </c>
      <c r="B160" s="2708"/>
      <c r="C160" s="2646"/>
      <c r="D160" s="2686"/>
      <c r="E160" s="2689"/>
      <c r="F160" s="2713"/>
      <c r="G160" s="2646"/>
      <c r="H160" s="2686"/>
      <c r="I160" s="2717"/>
      <c r="J160" s="2708"/>
      <c r="K160" s="2647"/>
      <c r="L160" s="2194" t="s">
        <v>787</v>
      </c>
      <c r="N160" s="2208">
        <v>45992</v>
      </c>
      <c r="O160" s="2686"/>
      <c r="P160" s="2686"/>
      <c r="Q160" s="2645"/>
      <c r="R160" s="2646"/>
      <c r="S160" s="2645"/>
      <c r="T160" s="2645"/>
      <c r="U160" s="2646"/>
      <c r="V160" s="2689"/>
      <c r="W160" s="2645"/>
      <c r="X160" s="1683" t="s">
        <v>787</v>
      </c>
    </row>
    <row r="161" spans="1:23">
      <c r="A161" s="9"/>
      <c r="K161" s="17"/>
      <c r="N161" s="2755" t="s">
        <v>1463</v>
      </c>
      <c r="O161" s="2755"/>
      <c r="P161" s="2755"/>
      <c r="Q161" s="2755"/>
      <c r="R161" s="2755"/>
      <c r="S161" s="2755"/>
      <c r="T161" s="2755"/>
      <c r="U161" s="2755"/>
      <c r="V161" s="2755"/>
      <c r="W161" s="2755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64" activePane="bottomRight" state="frozen"/>
      <selection pane="topRight" activeCell="B1" sqref="B1"/>
      <selection pane="bottomLeft" activeCell="A5" sqref="A5"/>
      <selection pane="bottomRight" activeCell="H388" sqref="H388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762" t="s">
        <v>429</v>
      </c>
      <c r="F2" s="2762"/>
      <c r="G2" s="2762" t="s">
        <v>430</v>
      </c>
      <c r="H2" s="2762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2" t="s">
        <v>430</v>
      </c>
      <c r="U2" s="2762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7" t="s">
        <v>65</v>
      </c>
      <c r="J3" s="2770" t="s">
        <v>347</v>
      </c>
      <c r="K3" s="2771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56" t="s">
        <v>366</v>
      </c>
      <c r="W3" s="2757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0"/>
      <c r="J4" s="2768" t="s">
        <v>366</v>
      </c>
      <c r="K4" s="2769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58"/>
      <c r="W4" s="2759"/>
      <c r="X4" s="681" t="s">
        <v>586</v>
      </c>
    </row>
    <row r="5" spans="1:25">
      <c r="A5" s="2602">
        <v>34335</v>
      </c>
      <c r="B5" s="2601">
        <v>96.851807819886218</v>
      </c>
      <c r="C5" s="1186"/>
      <c r="D5" s="1753"/>
      <c r="E5" s="1189"/>
      <c r="F5" s="1192"/>
      <c r="G5" s="1187"/>
      <c r="H5" s="1188"/>
      <c r="I5" s="1723"/>
      <c r="J5" s="2621" t="str">
        <f>IF(K5=1,"山",IF(K5=-1,"谷","---"))</f>
        <v>---</v>
      </c>
      <c r="K5" s="2619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603">
        <v>34366</v>
      </c>
      <c r="B6" s="262">
        <v>97.137239451986829</v>
      </c>
      <c r="C6" s="21">
        <f>B6-B5</f>
        <v>0.28543163210061095</v>
      </c>
      <c r="D6" s="1754"/>
      <c r="E6" s="686"/>
      <c r="F6" s="692"/>
      <c r="G6" s="522"/>
      <c r="H6" s="632"/>
      <c r="I6" s="1724"/>
      <c r="J6" s="2622" t="str">
        <f t="shared" ref="J6:J69" si="0">IF(K6=1,"山",IF(K6=-1,"谷","---"))</f>
        <v>---</v>
      </c>
      <c r="K6" s="2619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603">
        <v>34394</v>
      </c>
      <c r="B7" s="262">
        <v>97.433687179885666</v>
      </c>
      <c r="C7" s="21">
        <f t="shared" ref="C7:C70" si="3">B7-B6</f>
        <v>0.29644772789883689</v>
      </c>
      <c r="D7" s="1754"/>
      <c r="E7" s="687">
        <f t="shared" ref="E7:E10" si="4">SUM(B5:B7)/3</f>
        <v>97.140911483919581</v>
      </c>
      <c r="F7" s="693"/>
      <c r="G7" s="522"/>
      <c r="H7" s="632"/>
      <c r="I7" s="1724"/>
      <c r="J7" s="2622" t="str">
        <f t="shared" si="0"/>
        <v>---</v>
      </c>
      <c r="K7" s="2619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603">
        <v>34425</v>
      </c>
      <c r="B8" s="262">
        <v>97.741642168464722</v>
      </c>
      <c r="C8" s="21">
        <f t="shared" si="3"/>
        <v>0.30795498857905557</v>
      </c>
      <c r="D8" s="1754"/>
      <c r="E8" s="687">
        <f t="shared" si="4"/>
        <v>97.437522933445734</v>
      </c>
      <c r="F8" s="266">
        <f t="shared" ref="F8:H71" si="6">E8-E7</f>
        <v>0.29661144952615359</v>
      </c>
      <c r="G8" s="522"/>
      <c r="H8" s="632"/>
      <c r="I8" s="1724"/>
      <c r="J8" s="2622" t="str">
        <f t="shared" si="0"/>
        <v>---</v>
      </c>
      <c r="K8" s="2619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603">
        <v>34455</v>
      </c>
      <c r="B9" s="262">
        <v>98.065558118728035</v>
      </c>
      <c r="C9" s="21">
        <f t="shared" si="3"/>
        <v>0.32391595026331288</v>
      </c>
      <c r="D9" s="1754"/>
      <c r="E9" s="687">
        <f t="shared" si="4"/>
        <v>97.746962489026146</v>
      </c>
      <c r="F9" s="266">
        <f t="shared" si="6"/>
        <v>0.30943955558041125</v>
      </c>
      <c r="G9" s="522"/>
      <c r="H9" s="632"/>
      <c r="I9" s="1724"/>
      <c r="J9" s="2622" t="str">
        <f t="shared" si="0"/>
        <v>---</v>
      </c>
      <c r="K9" s="2619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603">
        <v>34486</v>
      </c>
      <c r="B10" s="262">
        <v>98.357676952518574</v>
      </c>
      <c r="C10" s="21">
        <f t="shared" si="3"/>
        <v>0.29211883379053916</v>
      </c>
      <c r="D10" s="1754"/>
      <c r="E10" s="687">
        <f t="shared" si="4"/>
        <v>98.054959079903782</v>
      </c>
      <c r="F10" s="266">
        <f t="shared" si="6"/>
        <v>0.30799659087763587</v>
      </c>
      <c r="G10" s="522"/>
      <c r="H10" s="632"/>
      <c r="I10" s="1725" t="s">
        <v>344</v>
      </c>
      <c r="J10" s="2622" t="str">
        <f t="shared" si="0"/>
        <v>---</v>
      </c>
      <c r="K10" s="2619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603">
        <v>34516</v>
      </c>
      <c r="B11" s="262">
        <v>98.60164565424985</v>
      </c>
      <c r="C11" s="21">
        <f t="shared" si="3"/>
        <v>0.24396870173127638</v>
      </c>
      <c r="D11" s="1754"/>
      <c r="E11" s="687">
        <f>SUM(B9:B11)/3</f>
        <v>98.341626908498824</v>
      </c>
      <c r="F11" s="266">
        <f t="shared" si="6"/>
        <v>0.28666782859504281</v>
      </c>
      <c r="G11" s="611">
        <f t="shared" ref="G11:G14" si="8">SUM(B5:B11)/7</f>
        <v>97.741322477959997</v>
      </c>
      <c r="H11" s="295"/>
      <c r="I11" s="1726" t="s">
        <v>344</v>
      </c>
      <c r="J11" s="2622" t="str">
        <f t="shared" si="0"/>
        <v>---</v>
      </c>
      <c r="K11" s="2619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603">
        <v>34547</v>
      </c>
      <c r="B12" s="262">
        <v>98.762211548263409</v>
      </c>
      <c r="C12" s="21">
        <f t="shared" si="3"/>
        <v>0.16056589401355836</v>
      </c>
      <c r="D12" s="1754"/>
      <c r="E12" s="687">
        <f t="shared" ref="E12:E75" si="10">SUM(B10:B12)/3</f>
        <v>98.573844718343935</v>
      </c>
      <c r="F12" s="266">
        <f t="shared" si="6"/>
        <v>0.23221780984511042</v>
      </c>
      <c r="G12" s="611">
        <f t="shared" si="8"/>
        <v>98.014237296299584</v>
      </c>
      <c r="H12" s="633">
        <f t="shared" si="6"/>
        <v>0.27291481833958642</v>
      </c>
      <c r="I12" s="1726" t="s">
        <v>344</v>
      </c>
      <c r="J12" s="2622" t="str">
        <f t="shared" si="0"/>
        <v>---</v>
      </c>
      <c r="K12" s="2619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603">
        <v>34578</v>
      </c>
      <c r="B13" s="262">
        <v>98.798761543999248</v>
      </c>
      <c r="C13" s="21">
        <f t="shared" si="3"/>
        <v>3.6549995735839502E-2</v>
      </c>
      <c r="D13" s="1754"/>
      <c r="E13" s="687">
        <f t="shared" si="10"/>
        <v>98.720872915504174</v>
      </c>
      <c r="F13" s="266">
        <f t="shared" si="6"/>
        <v>0.14702819716023896</v>
      </c>
      <c r="G13" s="611">
        <f t="shared" si="8"/>
        <v>98.251597595158501</v>
      </c>
      <c r="H13" s="633">
        <f t="shared" si="6"/>
        <v>0.23736029885891696</v>
      </c>
      <c r="I13" s="1726" t="s">
        <v>344</v>
      </c>
      <c r="J13" s="2622" t="str">
        <f t="shared" si="0"/>
        <v>---</v>
      </c>
      <c r="K13" s="2619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603">
        <v>34608</v>
      </c>
      <c r="B14" s="262">
        <v>98.73855236211979</v>
      </c>
      <c r="C14" s="21">
        <f t="shared" si="3"/>
        <v>-6.0209181879457674E-2</v>
      </c>
      <c r="D14" s="1754"/>
      <c r="E14" s="687">
        <f t="shared" si="10"/>
        <v>98.766508484794144</v>
      </c>
      <c r="F14" s="266">
        <f t="shared" si="6"/>
        <v>4.563556928997059E-2</v>
      </c>
      <c r="G14" s="611">
        <f t="shared" si="8"/>
        <v>98.438006906906239</v>
      </c>
      <c r="H14" s="633">
        <f t="shared" si="6"/>
        <v>0.18640931174773812</v>
      </c>
      <c r="I14" s="1726" t="s">
        <v>344</v>
      </c>
      <c r="J14" s="2622" t="str">
        <f t="shared" si="0"/>
        <v>---</v>
      </c>
      <c r="K14" s="2619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603">
        <v>34639</v>
      </c>
      <c r="B15" s="2615">
        <v>98.621991660645179</v>
      </c>
      <c r="C15" s="21">
        <f t="shared" si="3"/>
        <v>-0.11656070147461151</v>
      </c>
      <c r="D15" s="1754"/>
      <c r="E15" s="687">
        <f t="shared" si="10"/>
        <v>98.719768522254739</v>
      </c>
      <c r="F15" s="266">
        <f t="shared" si="6"/>
        <v>-4.6739962539405155E-2</v>
      </c>
      <c r="G15" s="611">
        <f>SUM(B9:B15)/7</f>
        <v>98.563771120074875</v>
      </c>
      <c r="H15" s="633">
        <f t="shared" si="6"/>
        <v>0.12576421316863673</v>
      </c>
      <c r="I15" s="1726" t="s">
        <v>345</v>
      </c>
      <c r="J15" s="2622" t="str">
        <f t="shared" si="0"/>
        <v>---</v>
      </c>
      <c r="K15" s="2619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604">
        <v>34669</v>
      </c>
      <c r="B16" s="2616">
        <v>98.507306127049915</v>
      </c>
      <c r="C16" s="22">
        <f t="shared" si="3"/>
        <v>-0.11468553359526368</v>
      </c>
      <c r="D16" s="1755"/>
      <c r="E16" s="688">
        <f t="shared" si="10"/>
        <v>98.622616716604966</v>
      </c>
      <c r="F16" s="267">
        <f t="shared" si="6"/>
        <v>-9.7151805649772882E-2</v>
      </c>
      <c r="G16" s="612">
        <f t="shared" ref="G16:G79" si="12">SUM(B10:B16)/7</f>
        <v>98.626877978406569</v>
      </c>
      <c r="H16" s="634">
        <f t="shared" si="6"/>
        <v>6.3106858331693161E-2</v>
      </c>
      <c r="I16" s="1727" t="s">
        <v>345</v>
      </c>
      <c r="J16" s="2623" t="str">
        <f t="shared" si="0"/>
        <v>谷</v>
      </c>
      <c r="K16" s="2620">
        <v>-1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603">
        <v>34700</v>
      </c>
      <c r="B17" s="2639">
        <v>98.536278040346517</v>
      </c>
      <c r="C17" s="2629">
        <f t="shared" si="3"/>
        <v>2.8971913296601315E-2</v>
      </c>
      <c r="D17" s="1757">
        <f>ROUND((B17-B5)/B5*100,1)</f>
        <v>1.7</v>
      </c>
      <c r="E17" s="687">
        <f t="shared" si="10"/>
        <v>98.555191942680537</v>
      </c>
      <c r="F17" s="266">
        <f t="shared" si="6"/>
        <v>-6.742477392442936E-2</v>
      </c>
      <c r="G17" s="611">
        <f t="shared" si="12"/>
        <v>98.652392419524844</v>
      </c>
      <c r="H17" s="633">
        <f t="shared" si="6"/>
        <v>2.5514441118275499E-2</v>
      </c>
      <c r="I17" s="1726" t="s">
        <v>346</v>
      </c>
      <c r="J17" s="2624" t="str">
        <f t="shared" si="0"/>
        <v>---</v>
      </c>
      <c r="K17" s="2619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603">
        <v>34731</v>
      </c>
      <c r="B18" s="2640">
        <v>98.796600901146462</v>
      </c>
      <c r="C18" s="2629">
        <f t="shared" si="3"/>
        <v>0.26032286079994549</v>
      </c>
      <c r="D18" s="1757">
        <f t="shared" ref="D18:D81" si="15">ROUND((B18-B6)/B6*100,1)</f>
        <v>1.7</v>
      </c>
      <c r="E18" s="687">
        <f t="shared" si="10"/>
        <v>98.613395022847627</v>
      </c>
      <c r="F18" s="266">
        <f t="shared" si="6"/>
        <v>5.8203080167089638E-2</v>
      </c>
      <c r="G18" s="611">
        <f t="shared" si="12"/>
        <v>98.680243169081493</v>
      </c>
      <c r="H18" s="633">
        <f t="shared" si="6"/>
        <v>2.785074955664868E-2</v>
      </c>
      <c r="I18" s="1726" t="s">
        <v>345</v>
      </c>
      <c r="J18" s="2622" t="str">
        <f t="shared" si="0"/>
        <v>---</v>
      </c>
      <c r="K18" s="2619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603">
        <v>34759</v>
      </c>
      <c r="B19" s="2640">
        <v>99.274961876635217</v>
      </c>
      <c r="C19" s="2629">
        <f t="shared" si="3"/>
        <v>0.478360975488755</v>
      </c>
      <c r="D19" s="1757">
        <f t="shared" si="15"/>
        <v>1.9</v>
      </c>
      <c r="E19" s="687">
        <f t="shared" si="10"/>
        <v>98.869280272709418</v>
      </c>
      <c r="F19" s="266">
        <f t="shared" si="6"/>
        <v>0.25588524986179095</v>
      </c>
      <c r="G19" s="611">
        <f t="shared" si="12"/>
        <v>98.753493215991753</v>
      </c>
      <c r="H19" s="633">
        <f t="shared" si="6"/>
        <v>7.325004691026038E-2</v>
      </c>
      <c r="I19" s="1726" t="s">
        <v>345</v>
      </c>
      <c r="J19" s="2622" t="str">
        <f t="shared" si="0"/>
        <v>---</v>
      </c>
      <c r="K19" s="2619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603">
        <v>34790</v>
      </c>
      <c r="B20" s="2640">
        <v>99.892330834762646</v>
      </c>
      <c r="C20" s="2629">
        <f t="shared" si="3"/>
        <v>0.61736895812742887</v>
      </c>
      <c r="D20" s="1757">
        <f t="shared" si="15"/>
        <v>2.2000000000000002</v>
      </c>
      <c r="E20" s="687">
        <f t="shared" si="10"/>
        <v>99.321297870848113</v>
      </c>
      <c r="F20" s="266">
        <f t="shared" si="6"/>
        <v>0.45201759813869558</v>
      </c>
      <c r="G20" s="611">
        <f t="shared" si="12"/>
        <v>98.90971740038654</v>
      </c>
      <c r="H20" s="633">
        <f t="shared" si="6"/>
        <v>0.15622418439478736</v>
      </c>
      <c r="I20" s="1726" t="s">
        <v>344</v>
      </c>
      <c r="J20" s="2622" t="str">
        <f t="shared" si="0"/>
        <v>---</v>
      </c>
      <c r="K20" s="2619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603">
        <v>34820</v>
      </c>
      <c r="B21" s="2640">
        <v>100.51375093452882</v>
      </c>
      <c r="C21" s="2629">
        <f t="shared" si="3"/>
        <v>0.62142009976616919</v>
      </c>
      <c r="D21" s="1757">
        <f t="shared" si="15"/>
        <v>2.5</v>
      </c>
      <c r="E21" s="687">
        <f t="shared" si="10"/>
        <v>99.893681215308902</v>
      </c>
      <c r="F21" s="266">
        <f t="shared" si="6"/>
        <v>0.57238334446078909</v>
      </c>
      <c r="G21" s="611">
        <f t="shared" si="12"/>
        <v>99.163317196444964</v>
      </c>
      <c r="H21" s="633">
        <f t="shared" si="6"/>
        <v>0.25359979605842398</v>
      </c>
      <c r="I21" s="1726" t="s">
        <v>344</v>
      </c>
      <c r="J21" s="2622" t="str">
        <f t="shared" si="0"/>
        <v>---</v>
      </c>
      <c r="K21" s="2619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603">
        <v>34851</v>
      </c>
      <c r="B22" s="2640">
        <v>101.00762859790397</v>
      </c>
      <c r="C22" s="2629">
        <f t="shared" si="3"/>
        <v>0.4938776633751587</v>
      </c>
      <c r="D22" s="1757">
        <f t="shared" si="15"/>
        <v>2.7</v>
      </c>
      <c r="E22" s="687">
        <f t="shared" si="10"/>
        <v>100.47123678906514</v>
      </c>
      <c r="F22" s="266">
        <f t="shared" si="6"/>
        <v>0.57755557375624278</v>
      </c>
      <c r="G22" s="611">
        <f t="shared" si="12"/>
        <v>99.504122473196233</v>
      </c>
      <c r="H22" s="633">
        <f t="shared" si="6"/>
        <v>0.34080527675126859</v>
      </c>
      <c r="I22" s="1726" t="s">
        <v>344</v>
      </c>
      <c r="J22" s="2622" t="str">
        <f t="shared" si="0"/>
        <v>---</v>
      </c>
      <c r="K22" s="2619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603">
        <v>34881</v>
      </c>
      <c r="B23" s="2640">
        <v>101.34754925275494</v>
      </c>
      <c r="C23" s="2629">
        <f t="shared" si="3"/>
        <v>0.339920654850971</v>
      </c>
      <c r="D23" s="1757">
        <f t="shared" si="15"/>
        <v>2.8</v>
      </c>
      <c r="E23" s="687">
        <f t="shared" si="10"/>
        <v>100.95630959506258</v>
      </c>
      <c r="F23" s="266">
        <f t="shared" si="6"/>
        <v>0.48507280599743297</v>
      </c>
      <c r="G23" s="611">
        <f t="shared" si="12"/>
        <v>99.909871491154078</v>
      </c>
      <c r="H23" s="633">
        <f t="shared" si="6"/>
        <v>0.40574901795784513</v>
      </c>
      <c r="I23" s="1726" t="s">
        <v>344</v>
      </c>
      <c r="J23" s="2622" t="str">
        <f t="shared" si="0"/>
        <v>---</v>
      </c>
      <c r="K23" s="2619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603">
        <v>34912</v>
      </c>
      <c r="B24" s="2640">
        <v>101.56373768049551</v>
      </c>
      <c r="C24" s="2629">
        <f t="shared" si="3"/>
        <v>0.21618842774056191</v>
      </c>
      <c r="D24" s="1757">
        <f t="shared" si="15"/>
        <v>2.8</v>
      </c>
      <c r="E24" s="687">
        <f t="shared" si="10"/>
        <v>101.30630517705147</v>
      </c>
      <c r="F24" s="266">
        <f t="shared" si="6"/>
        <v>0.34999558198889247</v>
      </c>
      <c r="G24" s="611">
        <f t="shared" si="12"/>
        <v>100.34236572546108</v>
      </c>
      <c r="H24" s="633">
        <f t="shared" si="6"/>
        <v>0.43249423430700062</v>
      </c>
      <c r="I24" s="1726" t="s">
        <v>344</v>
      </c>
      <c r="J24" s="2622" t="str">
        <f t="shared" si="0"/>
        <v>---</v>
      </c>
      <c r="K24" s="2619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603">
        <v>34943</v>
      </c>
      <c r="B25" s="2640">
        <v>101.70528010866755</v>
      </c>
      <c r="C25" s="2629">
        <f t="shared" si="3"/>
        <v>0.14154242817204477</v>
      </c>
      <c r="D25" s="1757">
        <f t="shared" si="15"/>
        <v>2.9</v>
      </c>
      <c r="E25" s="687">
        <f t="shared" si="10"/>
        <v>101.53885568063932</v>
      </c>
      <c r="F25" s="266">
        <f t="shared" si="6"/>
        <v>0.23255050358784501</v>
      </c>
      <c r="G25" s="611">
        <f t="shared" si="12"/>
        <v>100.75789132653553</v>
      </c>
      <c r="H25" s="633">
        <f t="shared" si="6"/>
        <v>0.41552560107444947</v>
      </c>
      <c r="I25" s="1726" t="s">
        <v>344</v>
      </c>
      <c r="J25" s="2622" t="str">
        <f t="shared" si="0"/>
        <v>---</v>
      </c>
      <c r="K25" s="2619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603">
        <v>34973</v>
      </c>
      <c r="B26" s="2640">
        <v>101.83419090540157</v>
      </c>
      <c r="C26" s="2629">
        <f t="shared" si="3"/>
        <v>0.12891079673401862</v>
      </c>
      <c r="D26" s="1757">
        <f t="shared" si="15"/>
        <v>3.1</v>
      </c>
      <c r="E26" s="687">
        <f t="shared" si="10"/>
        <v>101.70106956485488</v>
      </c>
      <c r="F26" s="266">
        <f t="shared" si="6"/>
        <v>0.16221388421556071</v>
      </c>
      <c r="G26" s="611">
        <f t="shared" si="12"/>
        <v>101.12349547350216</v>
      </c>
      <c r="H26" s="633">
        <f t="shared" si="6"/>
        <v>0.36560414696663202</v>
      </c>
      <c r="I26" s="1726" t="s">
        <v>344</v>
      </c>
      <c r="J26" s="2622" t="str">
        <f t="shared" si="0"/>
        <v>---</v>
      </c>
      <c r="K26" s="2619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603">
        <v>35004</v>
      </c>
      <c r="B27" s="2640">
        <v>101.96585489468791</v>
      </c>
      <c r="C27" s="2629">
        <f t="shared" si="3"/>
        <v>0.13166398928633782</v>
      </c>
      <c r="D27" s="1757">
        <f t="shared" si="15"/>
        <v>3.4</v>
      </c>
      <c r="E27" s="687">
        <f t="shared" si="10"/>
        <v>101.83510863625236</v>
      </c>
      <c r="F27" s="266">
        <f t="shared" si="6"/>
        <v>0.13403907139748128</v>
      </c>
      <c r="G27" s="611">
        <f t="shared" si="12"/>
        <v>101.41971319634862</v>
      </c>
      <c r="H27" s="633">
        <f t="shared" si="6"/>
        <v>0.29621772284646397</v>
      </c>
      <c r="I27" s="1726" t="s">
        <v>344</v>
      </c>
      <c r="J27" s="2622" t="str">
        <f t="shared" si="0"/>
        <v>---</v>
      </c>
      <c r="K27" s="2619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604">
        <v>35034</v>
      </c>
      <c r="B28" s="2641">
        <v>102.0868055406207</v>
      </c>
      <c r="C28" s="2630">
        <f t="shared" si="3"/>
        <v>0.12095064593279403</v>
      </c>
      <c r="D28" s="1758">
        <f t="shared" si="15"/>
        <v>3.6</v>
      </c>
      <c r="E28" s="688">
        <f t="shared" si="10"/>
        <v>101.96228378023675</v>
      </c>
      <c r="F28" s="267">
        <f t="shared" si="6"/>
        <v>0.12717514398438823</v>
      </c>
      <c r="G28" s="612">
        <f t="shared" si="12"/>
        <v>101.64443528293317</v>
      </c>
      <c r="H28" s="634">
        <f t="shared" si="6"/>
        <v>0.22472208658454917</v>
      </c>
      <c r="I28" s="1727" t="s">
        <v>344</v>
      </c>
      <c r="J28" s="2623" t="str">
        <f t="shared" si="0"/>
        <v>---</v>
      </c>
      <c r="K28" s="2620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603">
        <v>35065</v>
      </c>
      <c r="B29" s="2640">
        <v>102.17826663337163</v>
      </c>
      <c r="C29" s="2629">
        <f t="shared" si="3"/>
        <v>9.1461092750932949E-2</v>
      </c>
      <c r="D29" s="1757">
        <f t="shared" si="15"/>
        <v>3.7</v>
      </c>
      <c r="E29" s="687">
        <f t="shared" si="10"/>
        <v>102.07697568956007</v>
      </c>
      <c r="F29" s="266">
        <f t="shared" si="6"/>
        <v>0.11469190932332651</v>
      </c>
      <c r="G29" s="611">
        <f t="shared" si="12"/>
        <v>101.81166928799998</v>
      </c>
      <c r="H29" s="633">
        <f t="shared" si="6"/>
        <v>0.16723400506680264</v>
      </c>
      <c r="I29" s="1726" t="s">
        <v>344</v>
      </c>
      <c r="J29" s="2624" t="str">
        <f t="shared" si="0"/>
        <v>---</v>
      </c>
      <c r="K29" s="2619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603">
        <v>35096</v>
      </c>
      <c r="B30" s="2640">
        <v>102.24559483246219</v>
      </c>
      <c r="C30" s="2629">
        <f t="shared" si="3"/>
        <v>6.7328199090553653E-2</v>
      </c>
      <c r="D30" s="1757">
        <f t="shared" si="15"/>
        <v>3.5</v>
      </c>
      <c r="E30" s="687">
        <f t="shared" si="10"/>
        <v>102.17022233548484</v>
      </c>
      <c r="F30" s="266">
        <f t="shared" si="6"/>
        <v>9.3246645924764948E-2</v>
      </c>
      <c r="G30" s="611">
        <f t="shared" si="12"/>
        <v>101.93996151367244</v>
      </c>
      <c r="H30" s="633">
        <f t="shared" si="6"/>
        <v>0.12829222567246745</v>
      </c>
      <c r="I30" s="1726" t="s">
        <v>344</v>
      </c>
      <c r="J30" s="2622" t="str">
        <f t="shared" si="0"/>
        <v>---</v>
      </c>
      <c r="K30" s="2619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603">
        <v>35125</v>
      </c>
      <c r="B31" s="2640">
        <v>102.29859066290031</v>
      </c>
      <c r="C31" s="2629">
        <f t="shared" si="3"/>
        <v>5.2995830438121061E-2</v>
      </c>
      <c r="D31" s="1757">
        <f t="shared" si="15"/>
        <v>3</v>
      </c>
      <c r="E31" s="687">
        <f t="shared" si="10"/>
        <v>102.24081737624471</v>
      </c>
      <c r="F31" s="266">
        <f t="shared" si="6"/>
        <v>7.0595040759869221E-2</v>
      </c>
      <c r="G31" s="611">
        <f t="shared" si="12"/>
        <v>102.04494051115886</v>
      </c>
      <c r="H31" s="633">
        <f t="shared" si="6"/>
        <v>0.1049789974864126</v>
      </c>
      <c r="I31" s="1726" t="s">
        <v>344</v>
      </c>
      <c r="J31" s="2622" t="str">
        <f t="shared" si="0"/>
        <v>---</v>
      </c>
      <c r="K31" s="2619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603">
        <v>35156</v>
      </c>
      <c r="B32" s="2640">
        <v>102.37757937737943</v>
      </c>
      <c r="C32" s="2629">
        <f t="shared" si="3"/>
        <v>7.8988714479123701E-2</v>
      </c>
      <c r="D32" s="1757">
        <f t="shared" si="15"/>
        <v>2.5</v>
      </c>
      <c r="E32" s="687">
        <f t="shared" si="10"/>
        <v>102.30725495758065</v>
      </c>
      <c r="F32" s="266">
        <f t="shared" si="6"/>
        <v>6.6437581335947016E-2</v>
      </c>
      <c r="G32" s="611">
        <f t="shared" si="12"/>
        <v>102.14098326383198</v>
      </c>
      <c r="H32" s="633">
        <f t="shared" si="6"/>
        <v>9.6042752673128007E-2</v>
      </c>
      <c r="I32" s="1726" t="s">
        <v>344</v>
      </c>
      <c r="J32" s="2622" t="str">
        <f t="shared" si="0"/>
        <v>---</v>
      </c>
      <c r="K32" s="2619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603">
        <v>35186</v>
      </c>
      <c r="B33" s="2640">
        <v>102.50106073627519</v>
      </c>
      <c r="C33" s="2629">
        <f t="shared" si="3"/>
        <v>0.12348135889575929</v>
      </c>
      <c r="D33" s="1757">
        <f t="shared" si="15"/>
        <v>2</v>
      </c>
      <c r="E33" s="687">
        <f t="shared" si="10"/>
        <v>102.39241025885165</v>
      </c>
      <c r="F33" s="266">
        <f t="shared" si="6"/>
        <v>8.5155301271001349E-2</v>
      </c>
      <c r="G33" s="611">
        <f t="shared" si="12"/>
        <v>102.2362503825282</v>
      </c>
      <c r="H33" s="633">
        <f t="shared" si="6"/>
        <v>9.5267118696213515E-2</v>
      </c>
      <c r="I33" s="1726" t="s">
        <v>344</v>
      </c>
      <c r="J33" s="2622" t="str">
        <f t="shared" si="0"/>
        <v>---</v>
      </c>
      <c r="K33" s="2619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603">
        <v>35217</v>
      </c>
      <c r="B34" s="2640">
        <v>102.62859606514623</v>
      </c>
      <c r="C34" s="2629">
        <f t="shared" si="3"/>
        <v>0.12753532887103347</v>
      </c>
      <c r="D34" s="1757">
        <f t="shared" si="15"/>
        <v>1.6</v>
      </c>
      <c r="E34" s="687">
        <f t="shared" si="10"/>
        <v>102.50241205960027</v>
      </c>
      <c r="F34" s="266">
        <f t="shared" si="6"/>
        <v>0.11000180074861987</v>
      </c>
      <c r="G34" s="611">
        <f t="shared" si="12"/>
        <v>102.33092769259368</v>
      </c>
      <c r="H34" s="633">
        <f t="shared" si="6"/>
        <v>9.4677310065478082E-2</v>
      </c>
      <c r="I34" s="1726" t="s">
        <v>344</v>
      </c>
      <c r="J34" s="2622" t="str">
        <f t="shared" si="0"/>
        <v>---</v>
      </c>
      <c r="K34" s="2619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603">
        <v>35247</v>
      </c>
      <c r="B35" s="2640">
        <v>102.73515514681223</v>
      </c>
      <c r="C35" s="2629">
        <f t="shared" si="3"/>
        <v>0.10655908166600625</v>
      </c>
      <c r="D35" s="1757">
        <f t="shared" si="15"/>
        <v>1.4</v>
      </c>
      <c r="E35" s="687">
        <f t="shared" si="10"/>
        <v>102.62160398274455</v>
      </c>
      <c r="F35" s="266">
        <f t="shared" si="6"/>
        <v>0.11919192314427107</v>
      </c>
      <c r="G35" s="611">
        <f t="shared" si="12"/>
        <v>102.42354906490674</v>
      </c>
      <c r="H35" s="633">
        <f t="shared" si="6"/>
        <v>9.2621372313061556E-2</v>
      </c>
      <c r="I35" s="1726" t="s">
        <v>344</v>
      </c>
      <c r="J35" s="2622" t="str">
        <f t="shared" si="0"/>
        <v>---</v>
      </c>
      <c r="K35" s="2619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603">
        <v>35278</v>
      </c>
      <c r="B36" s="2640">
        <v>102.80242905847379</v>
      </c>
      <c r="C36" s="2629">
        <f t="shared" si="3"/>
        <v>6.7273911661558827E-2</v>
      </c>
      <c r="D36" s="1757">
        <f t="shared" si="15"/>
        <v>1.2</v>
      </c>
      <c r="E36" s="687">
        <f t="shared" si="10"/>
        <v>102.7220600901441</v>
      </c>
      <c r="F36" s="266">
        <f t="shared" si="6"/>
        <v>0.1004561073995518</v>
      </c>
      <c r="G36" s="611">
        <f t="shared" si="12"/>
        <v>102.51271512563562</v>
      </c>
      <c r="H36" s="633">
        <f t="shared" si="6"/>
        <v>8.9166060728885554E-2</v>
      </c>
      <c r="I36" s="1726" t="s">
        <v>344</v>
      </c>
      <c r="J36" s="2622" t="str">
        <f t="shared" si="0"/>
        <v>---</v>
      </c>
      <c r="K36" s="2619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603">
        <v>35309</v>
      </c>
      <c r="B37" s="2640">
        <v>102.86028206897699</v>
      </c>
      <c r="C37" s="2629">
        <f t="shared" si="3"/>
        <v>5.7853010503194469E-2</v>
      </c>
      <c r="D37" s="1757">
        <f t="shared" si="15"/>
        <v>1.1000000000000001</v>
      </c>
      <c r="E37" s="687">
        <f t="shared" si="10"/>
        <v>102.79928875808766</v>
      </c>
      <c r="F37" s="266">
        <f t="shared" si="6"/>
        <v>7.7228667943558094E-2</v>
      </c>
      <c r="G37" s="611">
        <f t="shared" si="12"/>
        <v>102.60052758799488</v>
      </c>
      <c r="H37" s="633">
        <f t="shared" si="6"/>
        <v>8.7812462359252663E-2</v>
      </c>
      <c r="I37" s="1726" t="s">
        <v>344</v>
      </c>
      <c r="J37" s="2622" t="str">
        <f t="shared" si="0"/>
        <v>---</v>
      </c>
      <c r="K37" s="2619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606">
        <v>35339</v>
      </c>
      <c r="B38" s="2640">
        <v>102.89525023948784</v>
      </c>
      <c r="C38" s="593">
        <f t="shared" si="3"/>
        <v>3.4968170510850882E-2</v>
      </c>
      <c r="D38" s="1759">
        <f t="shared" si="15"/>
        <v>1</v>
      </c>
      <c r="E38" s="683">
        <f t="shared" si="10"/>
        <v>102.85265378897954</v>
      </c>
      <c r="F38" s="693">
        <f t="shared" si="6"/>
        <v>5.336503089188227E-2</v>
      </c>
      <c r="G38" s="393">
        <f t="shared" si="12"/>
        <v>102.68576467036452</v>
      </c>
      <c r="H38" s="295">
        <f t="shared" si="6"/>
        <v>8.5237082369644668E-2</v>
      </c>
      <c r="I38" s="1729" t="s">
        <v>344</v>
      </c>
      <c r="J38" s="2625" t="str">
        <f t="shared" si="0"/>
        <v>山</v>
      </c>
      <c r="K38" s="2619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607">
        <v>35370</v>
      </c>
      <c r="B39" s="2640">
        <v>102.88414318890382</v>
      </c>
      <c r="C39" s="2629">
        <f t="shared" si="3"/>
        <v>-1.1107050584016065E-2</v>
      </c>
      <c r="D39" s="1760">
        <f t="shared" si="15"/>
        <v>0.9</v>
      </c>
      <c r="E39" s="1191">
        <f t="shared" si="10"/>
        <v>102.87989183245621</v>
      </c>
      <c r="F39" s="1193">
        <f t="shared" si="6"/>
        <v>2.7238043476671692E-2</v>
      </c>
      <c r="G39" s="652">
        <f t="shared" si="12"/>
        <v>102.75813092915372</v>
      </c>
      <c r="H39" s="653">
        <f t="shared" si="6"/>
        <v>7.236625878920222E-2</v>
      </c>
      <c r="I39" s="1730" t="s">
        <v>344</v>
      </c>
      <c r="J39" s="2622" t="str">
        <f t="shared" si="0"/>
        <v>---</v>
      </c>
      <c r="K39" s="2619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604">
        <v>35400</v>
      </c>
      <c r="B40" s="2641">
        <v>102.82192019220139</v>
      </c>
      <c r="C40" s="2630">
        <f t="shared" si="3"/>
        <v>-6.2222996702431033E-2</v>
      </c>
      <c r="D40" s="1758">
        <f t="shared" si="15"/>
        <v>0.7</v>
      </c>
      <c r="E40" s="688">
        <f t="shared" si="10"/>
        <v>102.86710454019767</v>
      </c>
      <c r="F40" s="267">
        <f t="shared" si="6"/>
        <v>-1.2787292258536809E-2</v>
      </c>
      <c r="G40" s="612">
        <f t="shared" si="12"/>
        <v>102.80396799428604</v>
      </c>
      <c r="H40" s="634">
        <f t="shared" si="6"/>
        <v>4.5837065132317889E-2</v>
      </c>
      <c r="I40" s="1727" t="s">
        <v>348</v>
      </c>
      <c r="J40" s="2623" t="str">
        <f t="shared" si="0"/>
        <v>---</v>
      </c>
      <c r="K40" s="2620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603">
        <v>35431</v>
      </c>
      <c r="B41" s="2640">
        <v>102.7217266839686</v>
      </c>
      <c r="C41" s="2629">
        <f t="shared" si="3"/>
        <v>-0.10019350823279183</v>
      </c>
      <c r="D41" s="1757">
        <f t="shared" si="15"/>
        <v>0.5</v>
      </c>
      <c r="E41" s="687">
        <f t="shared" si="10"/>
        <v>102.8092633550246</v>
      </c>
      <c r="F41" s="266">
        <f t="shared" si="6"/>
        <v>-5.7841185173074905E-2</v>
      </c>
      <c r="G41" s="611">
        <f t="shared" si="12"/>
        <v>102.81727236840354</v>
      </c>
      <c r="H41" s="633">
        <f t="shared" si="6"/>
        <v>1.3304374117495854E-2</v>
      </c>
      <c r="I41" s="1726" t="s">
        <v>348</v>
      </c>
      <c r="J41" s="2624" t="str">
        <f t="shared" si="0"/>
        <v>---</v>
      </c>
      <c r="K41" s="2619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603">
        <v>35462</v>
      </c>
      <c r="B42" s="2640">
        <v>102.57697148150932</v>
      </c>
      <c r="C42" s="2629">
        <f t="shared" si="3"/>
        <v>-0.14475520245927953</v>
      </c>
      <c r="D42" s="1757">
        <f t="shared" si="15"/>
        <v>0.3</v>
      </c>
      <c r="E42" s="687">
        <f t="shared" si="10"/>
        <v>102.7068727858931</v>
      </c>
      <c r="F42" s="266">
        <f t="shared" si="6"/>
        <v>-0.1023905691315008</v>
      </c>
      <c r="G42" s="611">
        <f t="shared" si="12"/>
        <v>102.79467470193167</v>
      </c>
      <c r="H42" s="633">
        <f t="shared" si="6"/>
        <v>-2.2597666471867228E-2</v>
      </c>
      <c r="I42" s="1726" t="s">
        <v>346</v>
      </c>
      <c r="J42" s="2622" t="str">
        <f t="shared" si="0"/>
        <v>---</v>
      </c>
      <c r="K42" s="2619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603">
        <v>35490</v>
      </c>
      <c r="B43" s="2640">
        <v>102.3742790504302</v>
      </c>
      <c r="C43" s="2629">
        <f t="shared" si="3"/>
        <v>-0.2026924310791145</v>
      </c>
      <c r="D43" s="1757">
        <f t="shared" si="15"/>
        <v>0.1</v>
      </c>
      <c r="E43" s="687">
        <f t="shared" si="10"/>
        <v>102.55765907196935</v>
      </c>
      <c r="F43" s="266">
        <f t="shared" si="6"/>
        <v>-0.14921371392374283</v>
      </c>
      <c r="G43" s="611">
        <f t="shared" si="12"/>
        <v>102.73351041506831</v>
      </c>
      <c r="H43" s="633">
        <f t="shared" si="6"/>
        <v>-6.1164286863359507E-2</v>
      </c>
      <c r="I43" s="1726" t="s">
        <v>346</v>
      </c>
      <c r="J43" s="2622" t="str">
        <f t="shared" si="0"/>
        <v>---</v>
      </c>
      <c r="K43" s="2619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603">
        <v>35521</v>
      </c>
      <c r="B44" s="2640">
        <v>102.10655215309379</v>
      </c>
      <c r="C44" s="2629">
        <f t="shared" si="3"/>
        <v>-0.26772689733641641</v>
      </c>
      <c r="D44" s="1757">
        <f t="shared" si="15"/>
        <v>-0.3</v>
      </c>
      <c r="E44" s="687">
        <f t="shared" si="10"/>
        <v>102.35260089501111</v>
      </c>
      <c r="F44" s="266">
        <f t="shared" si="6"/>
        <v>-0.20505817695824646</v>
      </c>
      <c r="G44" s="611">
        <f t="shared" si="12"/>
        <v>102.62583471279929</v>
      </c>
      <c r="H44" s="633">
        <f t="shared" si="6"/>
        <v>-0.10767570226902023</v>
      </c>
      <c r="I44" s="1726" t="s">
        <v>346</v>
      </c>
      <c r="J44" s="2622" t="str">
        <f t="shared" si="0"/>
        <v>---</v>
      </c>
      <c r="K44" s="2619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603">
        <v>35551</v>
      </c>
      <c r="B45" s="2640">
        <v>101.83706734448485</v>
      </c>
      <c r="C45" s="2629">
        <f t="shared" si="3"/>
        <v>-0.26948480860893653</v>
      </c>
      <c r="D45" s="1757">
        <f t="shared" si="15"/>
        <v>-0.6</v>
      </c>
      <c r="E45" s="687">
        <f t="shared" si="10"/>
        <v>102.1059661826696</v>
      </c>
      <c r="F45" s="266">
        <f t="shared" si="6"/>
        <v>-0.24663471234150336</v>
      </c>
      <c r="G45" s="611">
        <f t="shared" si="12"/>
        <v>102.47466572779885</v>
      </c>
      <c r="H45" s="633">
        <f t="shared" si="6"/>
        <v>-0.15116898500043874</v>
      </c>
      <c r="I45" s="1726" t="s">
        <v>346</v>
      </c>
      <c r="J45" s="2622" t="str">
        <f t="shared" si="0"/>
        <v>---</v>
      </c>
      <c r="K45" s="2619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603">
        <v>35582</v>
      </c>
      <c r="B46" s="2640">
        <v>101.56684890250672</v>
      </c>
      <c r="C46" s="2629">
        <f t="shared" si="3"/>
        <v>-0.27021844197813039</v>
      </c>
      <c r="D46" s="1757">
        <f t="shared" si="15"/>
        <v>-1</v>
      </c>
      <c r="E46" s="687">
        <f t="shared" si="10"/>
        <v>101.83682280002846</v>
      </c>
      <c r="F46" s="266">
        <f t="shared" si="6"/>
        <v>-0.2691433826411469</v>
      </c>
      <c r="G46" s="611">
        <f t="shared" si="12"/>
        <v>102.28648082974212</v>
      </c>
      <c r="H46" s="633">
        <f t="shared" si="6"/>
        <v>-0.18818489805673266</v>
      </c>
      <c r="I46" s="1726" t="s">
        <v>346</v>
      </c>
      <c r="J46" s="2622" t="str">
        <f t="shared" si="0"/>
        <v>---</v>
      </c>
      <c r="K46" s="2619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603">
        <v>35612</v>
      </c>
      <c r="B47" s="2640">
        <v>101.30228541060069</v>
      </c>
      <c r="C47" s="2629">
        <f t="shared" si="3"/>
        <v>-0.26456349190603135</v>
      </c>
      <c r="D47" s="1757">
        <f t="shared" si="15"/>
        <v>-1.4</v>
      </c>
      <c r="E47" s="687">
        <f t="shared" si="10"/>
        <v>101.56873388586409</v>
      </c>
      <c r="F47" s="266">
        <f t="shared" si="6"/>
        <v>-0.26808891416436609</v>
      </c>
      <c r="G47" s="611">
        <f t="shared" si="12"/>
        <v>102.06939014665632</v>
      </c>
      <c r="H47" s="633">
        <f t="shared" si="6"/>
        <v>-0.21709068308580015</v>
      </c>
      <c r="I47" s="1726" t="s">
        <v>346</v>
      </c>
      <c r="J47" s="2622" t="str">
        <f t="shared" si="0"/>
        <v>---</v>
      </c>
      <c r="K47" s="2619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603">
        <v>35643</v>
      </c>
      <c r="B48" s="2640">
        <v>101.05223588836408</v>
      </c>
      <c r="C48" s="2629">
        <f t="shared" si="3"/>
        <v>-0.25004952223660837</v>
      </c>
      <c r="D48" s="1757">
        <f t="shared" si="15"/>
        <v>-1.7</v>
      </c>
      <c r="E48" s="687">
        <f t="shared" si="10"/>
        <v>101.30712340049048</v>
      </c>
      <c r="F48" s="266">
        <f t="shared" si="6"/>
        <v>-0.26161048537360898</v>
      </c>
      <c r="G48" s="611">
        <f t="shared" si="12"/>
        <v>101.83089146156996</v>
      </c>
      <c r="H48" s="633">
        <f t="shared" si="6"/>
        <v>-0.23849868508635552</v>
      </c>
      <c r="I48" s="1726" t="s">
        <v>346</v>
      </c>
      <c r="J48" s="2622" t="str">
        <f t="shared" si="0"/>
        <v>---</v>
      </c>
      <c r="K48" s="2619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603">
        <v>35674</v>
      </c>
      <c r="B49" s="2640">
        <v>100.78861991674079</v>
      </c>
      <c r="C49" s="2629">
        <f t="shared" si="3"/>
        <v>-0.26361597162329531</v>
      </c>
      <c r="D49" s="1757">
        <f t="shared" si="15"/>
        <v>-2</v>
      </c>
      <c r="E49" s="687">
        <f t="shared" si="10"/>
        <v>101.04771373856852</v>
      </c>
      <c r="F49" s="266">
        <f t="shared" si="6"/>
        <v>-0.25940966192196413</v>
      </c>
      <c r="G49" s="611">
        <f t="shared" si="12"/>
        <v>101.57541266660301</v>
      </c>
      <c r="H49" s="633">
        <f t="shared" si="6"/>
        <v>-0.25547879496694748</v>
      </c>
      <c r="I49" s="1726" t="s">
        <v>346</v>
      </c>
      <c r="J49" s="2622" t="str">
        <f t="shared" si="0"/>
        <v>---</v>
      </c>
      <c r="K49" s="2619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603">
        <v>35704</v>
      </c>
      <c r="B50" s="2640">
        <v>100.47187984198449</v>
      </c>
      <c r="C50" s="2629">
        <f t="shared" si="3"/>
        <v>-0.31674007475629651</v>
      </c>
      <c r="D50" s="1757">
        <f t="shared" si="15"/>
        <v>-2.4</v>
      </c>
      <c r="E50" s="687">
        <f t="shared" si="10"/>
        <v>100.77091188236312</v>
      </c>
      <c r="F50" s="266">
        <f t="shared" si="6"/>
        <v>-0.27680185620539532</v>
      </c>
      <c r="G50" s="611">
        <f t="shared" si="12"/>
        <v>101.30364135111076</v>
      </c>
      <c r="H50" s="633">
        <f t="shared" si="6"/>
        <v>-0.27177131549225919</v>
      </c>
      <c r="I50" s="1726" t="s">
        <v>346</v>
      </c>
      <c r="J50" s="2622" t="str">
        <f t="shared" si="0"/>
        <v>---</v>
      </c>
      <c r="K50" s="2619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603">
        <v>35735</v>
      </c>
      <c r="B51" s="2640">
        <v>100.10257782744165</v>
      </c>
      <c r="C51" s="2629">
        <f t="shared" si="3"/>
        <v>-0.36930201454283917</v>
      </c>
      <c r="D51" s="1757">
        <f t="shared" si="15"/>
        <v>-2.7</v>
      </c>
      <c r="E51" s="687">
        <f t="shared" si="10"/>
        <v>100.45435919538897</v>
      </c>
      <c r="F51" s="266">
        <f t="shared" si="6"/>
        <v>-0.3165526869741484</v>
      </c>
      <c r="G51" s="611">
        <f t="shared" si="12"/>
        <v>101.01735930458904</v>
      </c>
      <c r="H51" s="633">
        <f t="shared" si="6"/>
        <v>-0.28628204652171974</v>
      </c>
      <c r="I51" s="1726" t="s">
        <v>346</v>
      </c>
      <c r="J51" s="2622" t="str">
        <f t="shared" si="0"/>
        <v>---</v>
      </c>
      <c r="K51" s="2619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604">
        <v>35765</v>
      </c>
      <c r="B52" s="2641">
        <v>99.707057824867519</v>
      </c>
      <c r="C52" s="2630">
        <f t="shared" si="3"/>
        <v>-0.39552000257413056</v>
      </c>
      <c r="D52" s="1758">
        <f t="shared" si="15"/>
        <v>-3</v>
      </c>
      <c r="E52" s="688">
        <f t="shared" si="10"/>
        <v>100.0938384980979</v>
      </c>
      <c r="F52" s="267">
        <f t="shared" si="6"/>
        <v>-0.36052069729107927</v>
      </c>
      <c r="G52" s="612">
        <f t="shared" si="12"/>
        <v>100.71307223035799</v>
      </c>
      <c r="H52" s="634">
        <f t="shared" si="6"/>
        <v>-0.30428707423104129</v>
      </c>
      <c r="I52" s="1727" t="s">
        <v>346</v>
      </c>
      <c r="J52" s="2623" t="str">
        <f t="shared" si="0"/>
        <v>---</v>
      </c>
      <c r="K52" s="2620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603">
        <v>35796</v>
      </c>
      <c r="B53" s="2640">
        <v>99.322005290977586</v>
      </c>
      <c r="C53" s="2629">
        <f t="shared" si="3"/>
        <v>-0.3850525338899331</v>
      </c>
      <c r="D53" s="1757">
        <f t="shared" si="15"/>
        <v>-3.3</v>
      </c>
      <c r="E53" s="687">
        <f t="shared" si="10"/>
        <v>99.71054698109559</v>
      </c>
      <c r="F53" s="266">
        <f t="shared" si="6"/>
        <v>-0.38329151700230568</v>
      </c>
      <c r="G53" s="611">
        <f t="shared" si="12"/>
        <v>100.39238028585383</v>
      </c>
      <c r="H53" s="633">
        <f t="shared" si="6"/>
        <v>-0.32069194450416205</v>
      </c>
      <c r="I53" s="1726" t="s">
        <v>346</v>
      </c>
      <c r="J53" s="2624" t="str">
        <f t="shared" si="0"/>
        <v>---</v>
      </c>
      <c r="K53" s="2619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603">
        <v>35827</v>
      </c>
      <c r="B54" s="2640">
        <v>98.95166411412832</v>
      </c>
      <c r="C54" s="2629">
        <f t="shared" si="3"/>
        <v>-0.37034117684926571</v>
      </c>
      <c r="D54" s="1757">
        <f t="shared" si="15"/>
        <v>-3.5</v>
      </c>
      <c r="E54" s="687">
        <f t="shared" si="10"/>
        <v>99.326909076657799</v>
      </c>
      <c r="F54" s="266">
        <f t="shared" si="6"/>
        <v>-0.38363790443779067</v>
      </c>
      <c r="G54" s="611">
        <f t="shared" si="12"/>
        <v>100.05657724350064</v>
      </c>
      <c r="H54" s="633">
        <f t="shared" si="6"/>
        <v>-0.33580304235319147</v>
      </c>
      <c r="I54" s="1726" t="s">
        <v>346</v>
      </c>
      <c r="J54" s="2622" t="str">
        <f t="shared" si="0"/>
        <v>---</v>
      </c>
      <c r="K54" s="2619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603">
        <v>35855</v>
      </c>
      <c r="B55" s="2640">
        <v>98.617304990128062</v>
      </c>
      <c r="C55" s="2629">
        <f t="shared" si="3"/>
        <v>-0.33435912400025813</v>
      </c>
      <c r="D55" s="1757">
        <f t="shared" si="15"/>
        <v>-3.7</v>
      </c>
      <c r="E55" s="687">
        <f t="shared" si="10"/>
        <v>98.963658131744651</v>
      </c>
      <c r="F55" s="266">
        <f t="shared" si="6"/>
        <v>-0.36325094491314758</v>
      </c>
      <c r="G55" s="611">
        <f t="shared" si="12"/>
        <v>99.708729972324065</v>
      </c>
      <c r="H55" s="633">
        <f t="shared" si="6"/>
        <v>-0.3478472711765761</v>
      </c>
      <c r="I55" s="1726" t="s">
        <v>346</v>
      </c>
      <c r="J55" s="2622" t="str">
        <f t="shared" si="0"/>
        <v>---</v>
      </c>
      <c r="K55" s="2619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603">
        <v>35886</v>
      </c>
      <c r="B56" s="2640">
        <v>98.31640850479917</v>
      </c>
      <c r="C56" s="2629">
        <f t="shared" si="3"/>
        <v>-0.30089648532889157</v>
      </c>
      <c r="D56" s="1757">
        <f t="shared" si="15"/>
        <v>-3.7</v>
      </c>
      <c r="E56" s="687">
        <f t="shared" si="10"/>
        <v>98.628459203018522</v>
      </c>
      <c r="F56" s="266">
        <f t="shared" si="6"/>
        <v>-0.335198928726129</v>
      </c>
      <c r="G56" s="611">
        <f t="shared" si="12"/>
        <v>99.355556913475269</v>
      </c>
      <c r="H56" s="633">
        <f t="shared" si="6"/>
        <v>-0.35317305884879602</v>
      </c>
      <c r="I56" s="1726" t="s">
        <v>346</v>
      </c>
      <c r="J56" s="2622" t="str">
        <f t="shared" si="0"/>
        <v>---</v>
      </c>
      <c r="K56" s="2619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603">
        <v>35916</v>
      </c>
      <c r="B57" s="2640">
        <v>98.075627172880374</v>
      </c>
      <c r="C57" s="2629">
        <f t="shared" si="3"/>
        <v>-0.24078133191879658</v>
      </c>
      <c r="D57" s="1757">
        <f t="shared" si="15"/>
        <v>-3.7</v>
      </c>
      <c r="E57" s="687">
        <f t="shared" si="10"/>
        <v>98.336446889269212</v>
      </c>
      <c r="F57" s="266">
        <f t="shared" si="6"/>
        <v>-0.29201231374931069</v>
      </c>
      <c r="G57" s="611">
        <f t="shared" si="12"/>
        <v>99.013235103603236</v>
      </c>
      <c r="H57" s="633">
        <f t="shared" si="6"/>
        <v>-0.34232180987203265</v>
      </c>
      <c r="I57" s="1726" t="s">
        <v>346</v>
      </c>
      <c r="J57" s="2622" t="str">
        <f t="shared" si="0"/>
        <v>---</v>
      </c>
      <c r="K57" s="2619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603">
        <v>35947</v>
      </c>
      <c r="B58" s="2640">
        <v>97.902229696648774</v>
      </c>
      <c r="C58" s="2629">
        <f t="shared" si="3"/>
        <v>-0.17339747623159951</v>
      </c>
      <c r="D58" s="1757">
        <f t="shared" si="15"/>
        <v>-3.6</v>
      </c>
      <c r="E58" s="687">
        <f t="shared" si="10"/>
        <v>98.09808845810943</v>
      </c>
      <c r="F58" s="266">
        <f t="shared" si="6"/>
        <v>-0.2383584311597815</v>
      </c>
      <c r="G58" s="611">
        <f t="shared" si="12"/>
        <v>98.698899656347095</v>
      </c>
      <c r="H58" s="633">
        <f t="shared" si="6"/>
        <v>-0.31433544725614126</v>
      </c>
      <c r="I58" s="1726" t="s">
        <v>346</v>
      </c>
      <c r="J58" s="2622" t="str">
        <f t="shared" si="0"/>
        <v>---</v>
      </c>
      <c r="K58" s="2619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603">
        <v>35977</v>
      </c>
      <c r="B59" s="2640">
        <v>97.798688153562736</v>
      </c>
      <c r="C59" s="2629">
        <f t="shared" si="3"/>
        <v>-0.10354154308603825</v>
      </c>
      <c r="D59" s="1757">
        <f t="shared" si="15"/>
        <v>-3.5</v>
      </c>
      <c r="E59" s="687">
        <f t="shared" si="10"/>
        <v>97.9255150076973</v>
      </c>
      <c r="F59" s="266">
        <f t="shared" si="6"/>
        <v>-0.17257345041213057</v>
      </c>
      <c r="G59" s="611">
        <f t="shared" si="12"/>
        <v>98.426275417589295</v>
      </c>
      <c r="H59" s="633">
        <f t="shared" si="6"/>
        <v>-0.27262423875779973</v>
      </c>
      <c r="I59" s="1726" t="s">
        <v>346</v>
      </c>
      <c r="J59" s="2622" t="str">
        <f t="shared" si="0"/>
        <v>---</v>
      </c>
      <c r="K59" s="2619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606">
        <v>36008</v>
      </c>
      <c r="B60" s="2640">
        <v>97.775483099200713</v>
      </c>
      <c r="C60" s="593">
        <f t="shared" si="3"/>
        <v>-2.3205054362023247E-2</v>
      </c>
      <c r="D60" s="1759">
        <f t="shared" si="15"/>
        <v>-3.2</v>
      </c>
      <c r="E60" s="683">
        <f t="shared" si="10"/>
        <v>97.825466983137403</v>
      </c>
      <c r="F60" s="693">
        <f t="shared" si="6"/>
        <v>-0.10004802455989648</v>
      </c>
      <c r="G60" s="393">
        <f t="shared" si="12"/>
        <v>98.205343675906889</v>
      </c>
      <c r="H60" s="295">
        <f t="shared" si="6"/>
        <v>-0.22093174168240637</v>
      </c>
      <c r="I60" s="1729" t="s">
        <v>346</v>
      </c>
      <c r="J60" s="2625" t="str">
        <f t="shared" si="0"/>
        <v>谷</v>
      </c>
      <c r="K60" s="2619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603">
        <v>36039</v>
      </c>
      <c r="B61" s="2640">
        <v>97.825913627150243</v>
      </c>
      <c r="C61" s="2629">
        <f t="shared" si="3"/>
        <v>5.0430527949529846E-2</v>
      </c>
      <c r="D61" s="1757">
        <f t="shared" si="15"/>
        <v>-2.9</v>
      </c>
      <c r="E61" s="687">
        <f t="shared" si="10"/>
        <v>97.800028293304578</v>
      </c>
      <c r="F61" s="266">
        <f t="shared" si="6"/>
        <v>-2.5438689832824934E-2</v>
      </c>
      <c r="G61" s="611">
        <f t="shared" si="12"/>
        <v>98.044522177767163</v>
      </c>
      <c r="H61" s="633">
        <f t="shared" si="6"/>
        <v>-0.16082149813972535</v>
      </c>
      <c r="I61" s="1726" t="s">
        <v>346</v>
      </c>
      <c r="J61" s="2622" t="str">
        <f t="shared" si="0"/>
        <v>---</v>
      </c>
      <c r="K61" s="2619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603">
        <v>36069</v>
      </c>
      <c r="B62" s="2640">
        <v>97.933835111041574</v>
      </c>
      <c r="C62" s="2629">
        <f t="shared" si="3"/>
        <v>0.1079214838913316</v>
      </c>
      <c r="D62" s="1757">
        <f t="shared" si="15"/>
        <v>-2.5</v>
      </c>
      <c r="E62" s="687">
        <f t="shared" si="10"/>
        <v>97.845077279130848</v>
      </c>
      <c r="F62" s="266">
        <f t="shared" si="6"/>
        <v>4.5048985826269927E-2</v>
      </c>
      <c r="G62" s="611">
        <f t="shared" si="12"/>
        <v>97.946883623611939</v>
      </c>
      <c r="H62" s="633">
        <f t="shared" si="6"/>
        <v>-9.763855415522471E-2</v>
      </c>
      <c r="I62" s="1726" t="s">
        <v>349</v>
      </c>
      <c r="J62" s="2622" t="str">
        <f t="shared" si="0"/>
        <v>---</v>
      </c>
      <c r="K62" s="2619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603">
        <v>36100</v>
      </c>
      <c r="B63" s="2640">
        <v>98.102961844248327</v>
      </c>
      <c r="C63" s="2629">
        <f t="shared" si="3"/>
        <v>0.16912673320675253</v>
      </c>
      <c r="D63" s="1757">
        <f t="shared" si="15"/>
        <v>-2</v>
      </c>
      <c r="E63" s="687">
        <f t="shared" si="10"/>
        <v>97.954236860813396</v>
      </c>
      <c r="F63" s="266">
        <f t="shared" si="6"/>
        <v>0.10915958168254747</v>
      </c>
      <c r="G63" s="611">
        <f t="shared" si="12"/>
        <v>97.916391243533241</v>
      </c>
      <c r="H63" s="633">
        <f t="shared" si="6"/>
        <v>-3.0492380078698034E-2</v>
      </c>
      <c r="I63" s="1726" t="s">
        <v>349</v>
      </c>
      <c r="J63" s="2622" t="str">
        <f t="shared" si="0"/>
        <v>---</v>
      </c>
      <c r="K63" s="2619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604">
        <v>36130</v>
      </c>
      <c r="B64" s="2641">
        <v>98.332001398027387</v>
      </c>
      <c r="C64" s="2630">
        <f t="shared" si="3"/>
        <v>0.22903955377906016</v>
      </c>
      <c r="D64" s="1758">
        <f t="shared" si="15"/>
        <v>-1.4</v>
      </c>
      <c r="E64" s="688">
        <f t="shared" si="10"/>
        <v>98.122932784439101</v>
      </c>
      <c r="F64" s="267">
        <f t="shared" si="6"/>
        <v>0.16869592362570529</v>
      </c>
      <c r="G64" s="612">
        <f t="shared" si="12"/>
        <v>97.953016132839963</v>
      </c>
      <c r="H64" s="634">
        <f t="shared" si="6"/>
        <v>3.6624889306722253E-2</v>
      </c>
      <c r="I64" s="1727" t="s">
        <v>344</v>
      </c>
      <c r="J64" s="2623" t="str">
        <f t="shared" si="0"/>
        <v>---</v>
      </c>
      <c r="K64" s="2620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603">
        <v>36161</v>
      </c>
      <c r="B65" s="2640">
        <v>98.549764878051604</v>
      </c>
      <c r="C65" s="2629">
        <f t="shared" si="3"/>
        <v>0.21776348002421742</v>
      </c>
      <c r="D65" s="1757">
        <f t="shared" si="15"/>
        <v>-0.8</v>
      </c>
      <c r="E65" s="687">
        <f t="shared" si="10"/>
        <v>98.328242706775768</v>
      </c>
      <c r="F65" s="266">
        <f t="shared" si="6"/>
        <v>0.20530992233666723</v>
      </c>
      <c r="G65" s="611">
        <f t="shared" si="12"/>
        <v>98.045521158754667</v>
      </c>
      <c r="H65" s="633">
        <f t="shared" si="6"/>
        <v>9.250502591470422E-2</v>
      </c>
      <c r="I65" s="1726" t="s">
        <v>344</v>
      </c>
      <c r="J65" s="2624" t="str">
        <f t="shared" si="0"/>
        <v>---</v>
      </c>
      <c r="K65" s="2619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603">
        <v>36192</v>
      </c>
      <c r="B66" s="2640">
        <v>98.729625272620197</v>
      </c>
      <c r="C66" s="2629">
        <f t="shared" si="3"/>
        <v>0.1798603945685926</v>
      </c>
      <c r="D66" s="1757">
        <f t="shared" si="15"/>
        <v>-0.2</v>
      </c>
      <c r="E66" s="687">
        <f t="shared" si="10"/>
        <v>98.537130516233063</v>
      </c>
      <c r="F66" s="266">
        <f t="shared" si="6"/>
        <v>0.20888780945729479</v>
      </c>
      <c r="G66" s="611">
        <f t="shared" si="12"/>
        <v>98.178512175762862</v>
      </c>
      <c r="H66" s="633">
        <f t="shared" si="6"/>
        <v>0.13299101700819449</v>
      </c>
      <c r="I66" s="1726" t="s">
        <v>344</v>
      </c>
      <c r="J66" s="2622" t="str">
        <f t="shared" si="0"/>
        <v>---</v>
      </c>
      <c r="K66" s="2619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603">
        <v>36220</v>
      </c>
      <c r="B67" s="2640">
        <v>98.853368687266126</v>
      </c>
      <c r="C67" s="2629">
        <f t="shared" si="3"/>
        <v>0.12374341464592931</v>
      </c>
      <c r="D67" s="1757">
        <f t="shared" si="15"/>
        <v>0.2</v>
      </c>
      <c r="E67" s="687">
        <f t="shared" si="10"/>
        <v>98.710919612645981</v>
      </c>
      <c r="F67" s="266">
        <f t="shared" si="6"/>
        <v>0.17378909641291784</v>
      </c>
      <c r="G67" s="611">
        <f t="shared" si="12"/>
        <v>98.332495831200774</v>
      </c>
      <c r="H67" s="633">
        <f t="shared" si="6"/>
        <v>0.15398365543791215</v>
      </c>
      <c r="I67" s="1726" t="s">
        <v>344</v>
      </c>
      <c r="J67" s="2622" t="str">
        <f t="shared" si="0"/>
        <v>---</v>
      </c>
      <c r="K67" s="2619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603">
        <v>36251</v>
      </c>
      <c r="B68" s="2640">
        <v>98.921505672046266</v>
      </c>
      <c r="C68" s="2629">
        <f t="shared" si="3"/>
        <v>6.8136984780139187E-2</v>
      </c>
      <c r="D68" s="1757">
        <f t="shared" si="15"/>
        <v>0.6</v>
      </c>
      <c r="E68" s="687">
        <f t="shared" si="10"/>
        <v>98.834833210644206</v>
      </c>
      <c r="F68" s="266">
        <f t="shared" si="6"/>
        <v>0.1239135979982251</v>
      </c>
      <c r="G68" s="611">
        <f t="shared" si="12"/>
        <v>98.489008980471638</v>
      </c>
      <c r="H68" s="633">
        <f t="shared" si="6"/>
        <v>0.15651314927086446</v>
      </c>
      <c r="I68" s="1726" t="s">
        <v>344</v>
      </c>
      <c r="J68" s="2622" t="str">
        <f t="shared" si="0"/>
        <v>---</v>
      </c>
      <c r="K68" s="2619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603">
        <v>36281</v>
      </c>
      <c r="B69" s="2640">
        <v>98.966790335497507</v>
      </c>
      <c r="C69" s="2629">
        <f t="shared" si="3"/>
        <v>4.5284663451241158E-2</v>
      </c>
      <c r="D69" s="1757">
        <f t="shared" si="15"/>
        <v>0.9</v>
      </c>
      <c r="E69" s="687">
        <f t="shared" si="10"/>
        <v>98.913888231603281</v>
      </c>
      <c r="F69" s="266">
        <f t="shared" si="6"/>
        <v>7.9055020959074795E-2</v>
      </c>
      <c r="G69" s="611">
        <f t="shared" si="12"/>
        <v>98.636574012536784</v>
      </c>
      <c r="H69" s="633">
        <f t="shared" si="6"/>
        <v>0.14756503206514537</v>
      </c>
      <c r="I69" s="1726" t="s">
        <v>344</v>
      </c>
      <c r="J69" s="2622" t="str">
        <f t="shared" si="0"/>
        <v>---</v>
      </c>
      <c r="K69" s="2619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603">
        <v>36312</v>
      </c>
      <c r="B70" s="2640">
        <v>99.033283711332857</v>
      </c>
      <c r="C70" s="2629">
        <f t="shared" si="3"/>
        <v>6.6493375835349866E-2</v>
      </c>
      <c r="D70" s="1757">
        <f t="shared" si="15"/>
        <v>1.2</v>
      </c>
      <c r="E70" s="687">
        <f t="shared" si="10"/>
        <v>98.973859906292205</v>
      </c>
      <c r="F70" s="266">
        <f t="shared" si="6"/>
        <v>5.9971674688924281E-2</v>
      </c>
      <c r="G70" s="611">
        <f t="shared" si="12"/>
        <v>98.769477136405996</v>
      </c>
      <c r="H70" s="633">
        <f t="shared" si="6"/>
        <v>0.13290312386921244</v>
      </c>
      <c r="I70" s="1726" t="s">
        <v>344</v>
      </c>
      <c r="J70" s="2622" t="str">
        <f t="shared" ref="J70:J133" si="17">IF(K70=1,"山",IF(K70=-1,"谷","---"))</f>
        <v>---</v>
      </c>
      <c r="K70" s="2619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603">
        <v>36342</v>
      </c>
      <c r="B71" s="2640">
        <v>99.118488546752644</v>
      </c>
      <c r="C71" s="2629">
        <f t="shared" ref="C71:C134" si="20">B71-B70</f>
        <v>8.5204835419787628E-2</v>
      </c>
      <c r="D71" s="1757">
        <f t="shared" si="15"/>
        <v>1.3</v>
      </c>
      <c r="E71" s="687">
        <f t="shared" si="10"/>
        <v>99.039520864527674</v>
      </c>
      <c r="F71" s="266">
        <f t="shared" si="6"/>
        <v>6.5660958235469025E-2</v>
      </c>
      <c r="G71" s="611">
        <f t="shared" si="12"/>
        <v>98.881832443366747</v>
      </c>
      <c r="H71" s="633">
        <f t="shared" si="6"/>
        <v>0.11235530696075102</v>
      </c>
      <c r="I71" s="1726" t="s">
        <v>344</v>
      </c>
      <c r="J71" s="2622" t="str">
        <f t="shared" si="17"/>
        <v>---</v>
      </c>
      <c r="K71" s="2619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603">
        <v>36373</v>
      </c>
      <c r="B72" s="2640">
        <v>99.219431254637442</v>
      </c>
      <c r="C72" s="2629">
        <f t="shared" si="20"/>
        <v>0.10094270788479776</v>
      </c>
      <c r="D72" s="1757">
        <f t="shared" si="15"/>
        <v>1.5</v>
      </c>
      <c r="E72" s="687">
        <f t="shared" si="10"/>
        <v>99.123734504240971</v>
      </c>
      <c r="F72" s="266">
        <f t="shared" ref="F72:F135" si="21">E72-E71</f>
        <v>8.4213639713297539E-2</v>
      </c>
      <c r="G72" s="611">
        <f t="shared" si="12"/>
        <v>98.977499068593303</v>
      </c>
      <c r="H72" s="633">
        <f t="shared" ref="H72:H135" si="22">G72-G71</f>
        <v>9.5666625226556334E-2</v>
      </c>
      <c r="I72" s="1726" t="s">
        <v>344</v>
      </c>
      <c r="J72" s="2622" t="str">
        <f t="shared" si="17"/>
        <v>---</v>
      </c>
      <c r="K72" s="2619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603">
        <v>36404</v>
      </c>
      <c r="B73" s="2640">
        <v>99.320390015298116</v>
      </c>
      <c r="C73" s="2629">
        <f t="shared" si="20"/>
        <v>0.10095876066067433</v>
      </c>
      <c r="D73" s="1757">
        <f t="shared" si="15"/>
        <v>1.5</v>
      </c>
      <c r="E73" s="687">
        <f t="shared" si="10"/>
        <v>99.219436605562734</v>
      </c>
      <c r="F73" s="266">
        <f t="shared" si="21"/>
        <v>9.5702101321762711E-2</v>
      </c>
      <c r="G73" s="611">
        <f t="shared" si="12"/>
        <v>99.061894031832978</v>
      </c>
      <c r="H73" s="633">
        <f t="shared" si="22"/>
        <v>8.4394963239674325E-2</v>
      </c>
      <c r="I73" s="1726" t="s">
        <v>344</v>
      </c>
      <c r="J73" s="2622" t="str">
        <f t="shared" si="17"/>
        <v>---</v>
      </c>
      <c r="K73" s="2619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603">
        <v>36434</v>
      </c>
      <c r="B74" s="2640">
        <v>99.395392663236095</v>
      </c>
      <c r="C74" s="2629">
        <f t="shared" si="20"/>
        <v>7.5002647937978395E-2</v>
      </c>
      <c r="D74" s="1757">
        <f t="shared" si="15"/>
        <v>1.5</v>
      </c>
      <c r="E74" s="687">
        <f t="shared" si="10"/>
        <v>99.311737977723894</v>
      </c>
      <c r="F74" s="266">
        <f t="shared" si="21"/>
        <v>9.2301372161159634E-2</v>
      </c>
      <c r="G74" s="611">
        <f t="shared" si="12"/>
        <v>99.13932602840012</v>
      </c>
      <c r="H74" s="633">
        <f t="shared" si="22"/>
        <v>7.7431996567142392E-2</v>
      </c>
      <c r="I74" s="1726" t="s">
        <v>344</v>
      </c>
      <c r="J74" s="2622" t="str">
        <f t="shared" si="17"/>
        <v>---</v>
      </c>
      <c r="K74" s="2619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603">
        <v>36465</v>
      </c>
      <c r="B75" s="2640">
        <v>99.478816278027736</v>
      </c>
      <c r="C75" s="2629">
        <f t="shared" si="20"/>
        <v>8.3423614791641398E-2</v>
      </c>
      <c r="D75" s="1757">
        <f t="shared" si="15"/>
        <v>1.4</v>
      </c>
      <c r="E75" s="687">
        <f t="shared" si="10"/>
        <v>99.398199652187316</v>
      </c>
      <c r="F75" s="266">
        <f t="shared" si="21"/>
        <v>8.64616744634219E-2</v>
      </c>
      <c r="G75" s="611">
        <f t="shared" si="12"/>
        <v>99.218941829254618</v>
      </c>
      <c r="H75" s="633">
        <f t="shared" si="22"/>
        <v>7.961580085449782E-2</v>
      </c>
      <c r="I75" s="1726" t="s">
        <v>344</v>
      </c>
      <c r="J75" s="2622" t="str">
        <f t="shared" si="17"/>
        <v>---</v>
      </c>
      <c r="K75" s="2619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604">
        <v>36495</v>
      </c>
      <c r="B76" s="2641">
        <v>99.571830148618005</v>
      </c>
      <c r="C76" s="2630">
        <f t="shared" si="20"/>
        <v>9.3013870590269221E-2</v>
      </c>
      <c r="D76" s="1758">
        <f t="shared" si="15"/>
        <v>1.3</v>
      </c>
      <c r="E76" s="688">
        <f t="shared" ref="E76:E139" si="24">SUM(B74:B76)/3</f>
        <v>99.482013029960612</v>
      </c>
      <c r="F76" s="267">
        <f t="shared" si="21"/>
        <v>8.3813377773296338E-2</v>
      </c>
      <c r="G76" s="612">
        <f t="shared" si="12"/>
        <v>99.305376088271828</v>
      </c>
      <c r="H76" s="634">
        <f t="shared" si="22"/>
        <v>8.6434259017210024E-2</v>
      </c>
      <c r="I76" s="1727" t="s">
        <v>344</v>
      </c>
      <c r="J76" s="2623" t="str">
        <f t="shared" si="17"/>
        <v>---</v>
      </c>
      <c r="K76" s="2620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603">
        <v>36526</v>
      </c>
      <c r="B77" s="2640">
        <v>99.706057437746992</v>
      </c>
      <c r="C77" s="2629">
        <f t="shared" si="20"/>
        <v>0.13422728912898663</v>
      </c>
      <c r="D77" s="1757">
        <f t="shared" si="15"/>
        <v>1.2</v>
      </c>
      <c r="E77" s="687">
        <f t="shared" si="24"/>
        <v>99.585567954797583</v>
      </c>
      <c r="F77" s="266">
        <f t="shared" si="21"/>
        <v>0.10355492483697049</v>
      </c>
      <c r="G77" s="611">
        <f t="shared" si="12"/>
        <v>99.401486620616723</v>
      </c>
      <c r="H77" s="633">
        <f t="shared" si="22"/>
        <v>9.611053234489475E-2</v>
      </c>
      <c r="I77" s="1726" t="s">
        <v>344</v>
      </c>
      <c r="J77" s="2624" t="str">
        <f t="shared" si="17"/>
        <v>---</v>
      </c>
      <c r="K77" s="2619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603">
        <v>36557</v>
      </c>
      <c r="B78" s="2640">
        <v>99.858618408061318</v>
      </c>
      <c r="C78" s="2629">
        <f t="shared" si="20"/>
        <v>0.15256097031432603</v>
      </c>
      <c r="D78" s="1757">
        <f t="shared" si="15"/>
        <v>1.1000000000000001</v>
      </c>
      <c r="E78" s="687">
        <f t="shared" si="24"/>
        <v>99.712168664808772</v>
      </c>
      <c r="F78" s="266">
        <f t="shared" si="21"/>
        <v>0.12660071001118922</v>
      </c>
      <c r="G78" s="611">
        <f t="shared" si="12"/>
        <v>99.507219457946547</v>
      </c>
      <c r="H78" s="633">
        <f t="shared" si="22"/>
        <v>0.10573283732982475</v>
      </c>
      <c r="I78" s="1726" t="s">
        <v>344</v>
      </c>
      <c r="J78" s="2622" t="str">
        <f t="shared" si="17"/>
        <v>---</v>
      </c>
      <c r="K78" s="2619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603">
        <v>36586</v>
      </c>
      <c r="B79" s="2640">
        <v>100.0250088969912</v>
      </c>
      <c r="C79" s="2629">
        <f t="shared" si="20"/>
        <v>0.16639048892987773</v>
      </c>
      <c r="D79" s="1757">
        <f t="shared" si="15"/>
        <v>1.2</v>
      </c>
      <c r="E79" s="687">
        <f t="shared" si="24"/>
        <v>99.863228247599849</v>
      </c>
      <c r="F79" s="266">
        <f t="shared" si="21"/>
        <v>0.15105958279107767</v>
      </c>
      <c r="G79" s="611">
        <f t="shared" si="12"/>
        <v>99.622301978282763</v>
      </c>
      <c r="H79" s="633">
        <f t="shared" si="22"/>
        <v>0.11508252033621602</v>
      </c>
      <c r="I79" s="1726" t="s">
        <v>344</v>
      </c>
      <c r="J79" s="2622" t="str">
        <f t="shared" si="17"/>
        <v>---</v>
      </c>
      <c r="K79" s="2619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603">
        <v>36617</v>
      </c>
      <c r="B80" s="2640">
        <v>100.20247892913153</v>
      </c>
      <c r="C80" s="2629">
        <f t="shared" si="20"/>
        <v>0.17747003214033441</v>
      </c>
      <c r="D80" s="1757">
        <f t="shared" si="15"/>
        <v>1.3</v>
      </c>
      <c r="E80" s="687">
        <f t="shared" si="24"/>
        <v>100.02870207806136</v>
      </c>
      <c r="F80" s="266">
        <f t="shared" si="21"/>
        <v>0.16547383046150799</v>
      </c>
      <c r="G80" s="611">
        <f t="shared" ref="G80:G143" si="26">SUM(B74:B80)/7</f>
        <v>99.748314680258986</v>
      </c>
      <c r="H80" s="633">
        <f t="shared" si="22"/>
        <v>0.12601270197622227</v>
      </c>
      <c r="I80" s="1726" t="s">
        <v>344</v>
      </c>
      <c r="J80" s="2622" t="str">
        <f t="shared" si="17"/>
        <v>---</v>
      </c>
      <c r="K80" s="2619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603">
        <v>36647</v>
      </c>
      <c r="B81" s="2640">
        <v>100.34132727754651</v>
      </c>
      <c r="C81" s="2629">
        <f t="shared" si="20"/>
        <v>0.13884834841498161</v>
      </c>
      <c r="D81" s="1757">
        <f t="shared" si="15"/>
        <v>1.4</v>
      </c>
      <c r="E81" s="687">
        <f t="shared" si="24"/>
        <v>100.18960503455641</v>
      </c>
      <c r="F81" s="266">
        <f t="shared" si="21"/>
        <v>0.16090295649505038</v>
      </c>
      <c r="G81" s="611">
        <f t="shared" si="26"/>
        <v>99.883448196589043</v>
      </c>
      <c r="H81" s="633">
        <f t="shared" si="22"/>
        <v>0.13513351633005755</v>
      </c>
      <c r="I81" s="1726" t="s">
        <v>344</v>
      </c>
      <c r="J81" s="2622" t="str">
        <f t="shared" si="17"/>
        <v>---</v>
      </c>
      <c r="K81" s="2619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603">
        <v>36678</v>
      </c>
      <c r="B82" s="2640">
        <v>100.42803207981532</v>
      </c>
      <c r="C82" s="2629">
        <f t="shared" si="20"/>
        <v>8.6704802268812387E-2</v>
      </c>
      <c r="D82" s="1757">
        <f t="shared" ref="D82:D145" si="29">ROUND((B82-B70)/B70*100,1)</f>
        <v>1.4</v>
      </c>
      <c r="E82" s="687">
        <f t="shared" si="24"/>
        <v>100.32394609549779</v>
      </c>
      <c r="F82" s="266">
        <f t="shared" si="21"/>
        <v>0.13434106094138087</v>
      </c>
      <c r="G82" s="611">
        <f t="shared" si="26"/>
        <v>100.01905045398728</v>
      </c>
      <c r="H82" s="633">
        <f t="shared" si="22"/>
        <v>0.13560225739823295</v>
      </c>
      <c r="I82" s="1726" t="s">
        <v>344</v>
      </c>
      <c r="J82" s="2622" t="str">
        <f t="shared" si="17"/>
        <v>---</v>
      </c>
      <c r="K82" s="2619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607">
        <v>36708</v>
      </c>
      <c r="B83" s="2640">
        <v>100.47464570351535</v>
      </c>
      <c r="C83" s="2629">
        <f t="shared" si="20"/>
        <v>4.6613623700025641E-2</v>
      </c>
      <c r="D83" s="1760">
        <f t="shared" si="29"/>
        <v>1.4</v>
      </c>
      <c r="E83" s="1191">
        <f t="shared" si="24"/>
        <v>100.41466835362574</v>
      </c>
      <c r="F83" s="1193">
        <f t="shared" si="21"/>
        <v>9.0722258127954092E-2</v>
      </c>
      <c r="G83" s="652">
        <f t="shared" si="26"/>
        <v>100.14802410468688</v>
      </c>
      <c r="H83" s="653">
        <f t="shared" si="22"/>
        <v>0.12897365069960642</v>
      </c>
      <c r="I83" s="1730" t="s">
        <v>344</v>
      </c>
      <c r="J83" s="2622" t="str">
        <f t="shared" si="17"/>
        <v>山</v>
      </c>
      <c r="K83" s="2619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606">
        <v>36739</v>
      </c>
      <c r="B84" s="2640">
        <v>100.46146165176239</v>
      </c>
      <c r="C84" s="593">
        <f t="shared" si="20"/>
        <v>-1.3184051752958226E-2</v>
      </c>
      <c r="D84" s="1759">
        <f t="shared" si="29"/>
        <v>1.3</v>
      </c>
      <c r="E84" s="683">
        <f t="shared" si="24"/>
        <v>100.45471314503102</v>
      </c>
      <c r="F84" s="693">
        <f t="shared" si="21"/>
        <v>4.0044791405279057E-2</v>
      </c>
      <c r="G84" s="393">
        <f t="shared" si="26"/>
        <v>100.25593899240337</v>
      </c>
      <c r="H84" s="295">
        <f t="shared" si="22"/>
        <v>0.10791488771648972</v>
      </c>
      <c r="I84" s="1729" t="s">
        <v>344</v>
      </c>
      <c r="J84" s="2625" t="str">
        <f t="shared" si="17"/>
        <v>---</v>
      </c>
      <c r="K84" s="2619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603">
        <v>36770</v>
      </c>
      <c r="B85" s="2640">
        <v>100.41036927234242</v>
      </c>
      <c r="C85" s="2629">
        <f t="shared" si="20"/>
        <v>-5.1092379419969802E-2</v>
      </c>
      <c r="D85" s="1757">
        <f t="shared" si="29"/>
        <v>1.1000000000000001</v>
      </c>
      <c r="E85" s="687">
        <f t="shared" si="24"/>
        <v>100.44882554254006</v>
      </c>
      <c r="F85" s="266">
        <f t="shared" si="21"/>
        <v>-5.8876024909579883E-3</v>
      </c>
      <c r="G85" s="611">
        <f t="shared" si="26"/>
        <v>100.33476054444353</v>
      </c>
      <c r="H85" s="633">
        <f t="shared" si="22"/>
        <v>7.882155204015362E-2</v>
      </c>
      <c r="I85" s="1726" t="s">
        <v>344</v>
      </c>
      <c r="J85" s="2622" t="str">
        <f t="shared" si="17"/>
        <v>---</v>
      </c>
      <c r="K85" s="2619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603">
        <v>36800</v>
      </c>
      <c r="B86" s="2640">
        <v>100.34602323346914</v>
      </c>
      <c r="C86" s="2629">
        <f t="shared" si="20"/>
        <v>-6.4346038873281941E-2</v>
      </c>
      <c r="D86" s="1757">
        <f t="shared" si="29"/>
        <v>1</v>
      </c>
      <c r="E86" s="687">
        <f t="shared" si="24"/>
        <v>100.40595138585797</v>
      </c>
      <c r="F86" s="266">
        <f t="shared" si="21"/>
        <v>-4.2874156682088937E-2</v>
      </c>
      <c r="G86" s="611">
        <f t="shared" si="26"/>
        <v>100.38061973536897</v>
      </c>
      <c r="H86" s="633">
        <f t="shared" si="22"/>
        <v>4.5859190925440885E-2</v>
      </c>
      <c r="I86" s="1726" t="s">
        <v>350</v>
      </c>
      <c r="J86" s="2622" t="str">
        <f t="shared" si="17"/>
        <v>---</v>
      </c>
      <c r="K86" s="2619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603">
        <v>36831</v>
      </c>
      <c r="B87" s="2640">
        <v>100.26276247591898</v>
      </c>
      <c r="C87" s="2629">
        <f t="shared" si="20"/>
        <v>-8.3260757550164044E-2</v>
      </c>
      <c r="D87" s="1757">
        <f t="shared" si="29"/>
        <v>0.8</v>
      </c>
      <c r="E87" s="687">
        <f t="shared" si="24"/>
        <v>100.33971832724352</v>
      </c>
      <c r="F87" s="266">
        <f t="shared" si="21"/>
        <v>-6.6233058614457718E-2</v>
      </c>
      <c r="G87" s="611">
        <f t="shared" si="26"/>
        <v>100.38923167062431</v>
      </c>
      <c r="H87" s="633">
        <f t="shared" si="22"/>
        <v>8.6119352553453155E-3</v>
      </c>
      <c r="I87" s="1726" t="s">
        <v>350</v>
      </c>
      <c r="J87" s="2622" t="str">
        <f t="shared" si="17"/>
        <v>---</v>
      </c>
      <c r="K87" s="2619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604">
        <v>36861</v>
      </c>
      <c r="B88" s="2641">
        <v>100.16261909510902</v>
      </c>
      <c r="C88" s="2630">
        <f t="shared" si="20"/>
        <v>-0.10014338080995344</v>
      </c>
      <c r="D88" s="1758">
        <f t="shared" si="29"/>
        <v>0.6</v>
      </c>
      <c r="E88" s="688">
        <f t="shared" si="24"/>
        <v>100.25713493483238</v>
      </c>
      <c r="F88" s="267">
        <f t="shared" si="21"/>
        <v>-8.2583392411137879E-2</v>
      </c>
      <c r="G88" s="612">
        <f t="shared" si="26"/>
        <v>100.36370193027609</v>
      </c>
      <c r="H88" s="634">
        <f t="shared" si="22"/>
        <v>-2.5529740348218866E-2</v>
      </c>
      <c r="I88" s="1727" t="s">
        <v>346</v>
      </c>
      <c r="J88" s="2623" t="str">
        <f t="shared" si="17"/>
        <v>---</v>
      </c>
      <c r="K88" s="2620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603">
        <v>36892</v>
      </c>
      <c r="B89" s="2640">
        <v>100.00777537399129</v>
      </c>
      <c r="C89" s="2629">
        <f t="shared" si="20"/>
        <v>-0.15484372111772871</v>
      </c>
      <c r="D89" s="1757">
        <f t="shared" si="29"/>
        <v>0.3</v>
      </c>
      <c r="E89" s="687">
        <f t="shared" si="24"/>
        <v>100.14438564833976</v>
      </c>
      <c r="F89" s="266">
        <f t="shared" si="21"/>
        <v>-0.1127492864926154</v>
      </c>
      <c r="G89" s="611">
        <f t="shared" si="26"/>
        <v>100.30366525801551</v>
      </c>
      <c r="H89" s="633">
        <f t="shared" si="22"/>
        <v>-6.0036672260579849E-2</v>
      </c>
      <c r="I89" s="1726" t="s">
        <v>346</v>
      </c>
      <c r="J89" s="2624" t="str">
        <f t="shared" si="17"/>
        <v>---</v>
      </c>
      <c r="K89" s="2619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603">
        <v>36923</v>
      </c>
      <c r="B90" s="2640">
        <v>99.812958344567633</v>
      </c>
      <c r="C90" s="2629">
        <f t="shared" si="20"/>
        <v>-0.19481702942366041</v>
      </c>
      <c r="D90" s="1757">
        <f t="shared" si="29"/>
        <v>0</v>
      </c>
      <c r="E90" s="687">
        <f t="shared" si="24"/>
        <v>99.994450937889312</v>
      </c>
      <c r="F90" s="266">
        <f t="shared" si="21"/>
        <v>-0.14993471045045226</v>
      </c>
      <c r="G90" s="611">
        <f t="shared" si="26"/>
        <v>100.20913849245154</v>
      </c>
      <c r="H90" s="633">
        <f t="shared" si="22"/>
        <v>-9.4526765563969661E-2</v>
      </c>
      <c r="I90" s="1726" t="s">
        <v>346</v>
      </c>
      <c r="J90" s="2622" t="str">
        <f t="shared" si="17"/>
        <v>---</v>
      </c>
      <c r="K90" s="2619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603">
        <v>36951</v>
      </c>
      <c r="B91" s="2640">
        <v>99.600952773312571</v>
      </c>
      <c r="C91" s="2629">
        <f t="shared" si="20"/>
        <v>-0.21200557125506236</v>
      </c>
      <c r="D91" s="1757">
        <f t="shared" si="29"/>
        <v>-0.4</v>
      </c>
      <c r="E91" s="687">
        <f t="shared" si="24"/>
        <v>99.807228830623828</v>
      </c>
      <c r="F91" s="266">
        <f t="shared" si="21"/>
        <v>-0.18722210726548383</v>
      </c>
      <c r="G91" s="611">
        <f t="shared" si="26"/>
        <v>100.08620865267301</v>
      </c>
      <c r="H91" s="633">
        <f t="shared" si="22"/>
        <v>-0.12292983977853567</v>
      </c>
      <c r="I91" s="1726" t="s">
        <v>346</v>
      </c>
      <c r="J91" s="2622" t="str">
        <f t="shared" si="17"/>
        <v>---</v>
      </c>
      <c r="K91" s="2619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603">
        <v>36982</v>
      </c>
      <c r="B92" s="2640">
        <v>99.414631389022574</v>
      </c>
      <c r="C92" s="2629">
        <f t="shared" si="20"/>
        <v>-0.18632138428999667</v>
      </c>
      <c r="D92" s="1757">
        <f t="shared" si="29"/>
        <v>-0.8</v>
      </c>
      <c r="E92" s="687">
        <f t="shared" si="24"/>
        <v>99.609514168967607</v>
      </c>
      <c r="F92" s="266">
        <f t="shared" si="21"/>
        <v>-0.19771466165622087</v>
      </c>
      <c r="G92" s="611">
        <f t="shared" si="26"/>
        <v>99.943960383627314</v>
      </c>
      <c r="H92" s="633">
        <f t="shared" si="22"/>
        <v>-0.14224826904569454</v>
      </c>
      <c r="I92" s="1726" t="s">
        <v>346</v>
      </c>
      <c r="J92" s="2622" t="str">
        <f t="shared" si="17"/>
        <v>---</v>
      </c>
      <c r="K92" s="2619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603">
        <v>37012</v>
      </c>
      <c r="B93" s="2640">
        <v>99.243685303706187</v>
      </c>
      <c r="C93" s="2629">
        <f t="shared" si="20"/>
        <v>-0.17094608531638755</v>
      </c>
      <c r="D93" s="1757">
        <f t="shared" si="29"/>
        <v>-1.1000000000000001</v>
      </c>
      <c r="E93" s="687">
        <f t="shared" si="24"/>
        <v>99.419756488680434</v>
      </c>
      <c r="F93" s="266">
        <f t="shared" si="21"/>
        <v>-0.18975768028717255</v>
      </c>
      <c r="G93" s="611">
        <f t="shared" si="26"/>
        <v>99.786483536518318</v>
      </c>
      <c r="H93" s="633">
        <f t="shared" si="22"/>
        <v>-0.15747684710899534</v>
      </c>
      <c r="I93" s="1726" t="s">
        <v>346</v>
      </c>
      <c r="J93" s="2622" t="str">
        <f t="shared" si="17"/>
        <v>---</v>
      </c>
      <c r="K93" s="2619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603">
        <v>37043</v>
      </c>
      <c r="B94" s="2640">
        <v>99.058590915510578</v>
      </c>
      <c r="C94" s="2629">
        <f t="shared" si="20"/>
        <v>-0.18509438819560842</v>
      </c>
      <c r="D94" s="1757">
        <f t="shared" si="29"/>
        <v>-1.4</v>
      </c>
      <c r="E94" s="687">
        <f t="shared" si="24"/>
        <v>99.238969202746446</v>
      </c>
      <c r="F94" s="266">
        <f t="shared" si="21"/>
        <v>-0.18078728593398807</v>
      </c>
      <c r="G94" s="611">
        <f t="shared" si="26"/>
        <v>99.614459027888543</v>
      </c>
      <c r="H94" s="633">
        <f t="shared" si="22"/>
        <v>-0.17202450862977514</v>
      </c>
      <c r="I94" s="1726" t="s">
        <v>346</v>
      </c>
      <c r="J94" s="2622" t="str">
        <f t="shared" si="17"/>
        <v>---</v>
      </c>
      <c r="K94" s="2619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603">
        <v>37073</v>
      </c>
      <c r="B95" s="2640">
        <v>98.831041334249363</v>
      </c>
      <c r="C95" s="2629">
        <f t="shared" si="20"/>
        <v>-0.22754958126121494</v>
      </c>
      <c r="D95" s="1757">
        <f t="shared" si="29"/>
        <v>-1.6</v>
      </c>
      <c r="E95" s="687">
        <f t="shared" si="24"/>
        <v>99.044439184488695</v>
      </c>
      <c r="F95" s="266">
        <f t="shared" si="21"/>
        <v>-0.19453001825775118</v>
      </c>
      <c r="G95" s="611">
        <f t="shared" si="26"/>
        <v>99.424233633480029</v>
      </c>
      <c r="H95" s="633">
        <f t="shared" si="22"/>
        <v>-0.1902253944085146</v>
      </c>
      <c r="I95" s="1726" t="s">
        <v>346</v>
      </c>
      <c r="J95" s="2622" t="str">
        <f t="shared" si="17"/>
        <v>---</v>
      </c>
      <c r="K95" s="2619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603">
        <v>37104</v>
      </c>
      <c r="B96" s="2640">
        <v>98.569553580911318</v>
      </c>
      <c r="C96" s="2629">
        <f t="shared" si="20"/>
        <v>-0.26148775333804508</v>
      </c>
      <c r="D96" s="1757">
        <f t="shared" si="29"/>
        <v>-1.9</v>
      </c>
      <c r="E96" s="687">
        <f t="shared" si="24"/>
        <v>98.819728610223748</v>
      </c>
      <c r="F96" s="266">
        <f t="shared" si="21"/>
        <v>-0.22471057426494667</v>
      </c>
      <c r="G96" s="611">
        <f t="shared" si="26"/>
        <v>99.218773377325761</v>
      </c>
      <c r="H96" s="633">
        <f t="shared" si="22"/>
        <v>-0.205460256154268</v>
      </c>
      <c r="I96" s="1726" t="s">
        <v>346</v>
      </c>
      <c r="J96" s="2622" t="str">
        <f t="shared" si="17"/>
        <v>---</v>
      </c>
      <c r="K96" s="2619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603">
        <v>37135</v>
      </c>
      <c r="B97" s="2640">
        <v>98.359668944306421</v>
      </c>
      <c r="C97" s="2629">
        <f t="shared" si="20"/>
        <v>-0.20988463660489742</v>
      </c>
      <c r="D97" s="1757">
        <f t="shared" si="29"/>
        <v>-2</v>
      </c>
      <c r="E97" s="687">
        <f t="shared" si="24"/>
        <v>98.586754619822372</v>
      </c>
      <c r="F97" s="266">
        <f t="shared" si="21"/>
        <v>-0.23297399040137634</v>
      </c>
      <c r="G97" s="611">
        <f t="shared" si="26"/>
        <v>99.011160605859871</v>
      </c>
      <c r="H97" s="633">
        <f t="shared" si="22"/>
        <v>-0.20761277146588952</v>
      </c>
      <c r="I97" s="1726" t="s">
        <v>346</v>
      </c>
      <c r="J97" s="2622" t="str">
        <f t="shared" si="17"/>
        <v>---</v>
      </c>
      <c r="K97" s="2619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603">
        <v>37165</v>
      </c>
      <c r="B98" s="2640">
        <v>98.211593746969271</v>
      </c>
      <c r="C98" s="2629">
        <f t="shared" si="20"/>
        <v>-0.14807519733714969</v>
      </c>
      <c r="D98" s="1757">
        <f t="shared" si="29"/>
        <v>-2.1</v>
      </c>
      <c r="E98" s="687">
        <f t="shared" si="24"/>
        <v>98.380272090729008</v>
      </c>
      <c r="F98" s="266">
        <f t="shared" si="21"/>
        <v>-0.20648252909336406</v>
      </c>
      <c r="G98" s="611">
        <f t="shared" si="26"/>
        <v>98.812680744953667</v>
      </c>
      <c r="H98" s="633">
        <f t="shared" si="22"/>
        <v>-0.19847986090620395</v>
      </c>
      <c r="I98" s="1726" t="s">
        <v>346</v>
      </c>
      <c r="J98" s="2622" t="str">
        <f t="shared" si="17"/>
        <v>---</v>
      </c>
      <c r="K98" s="2619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607">
        <v>37196</v>
      </c>
      <c r="B99" s="2640">
        <v>98.165217708587747</v>
      </c>
      <c r="C99" s="2629">
        <f t="shared" si="20"/>
        <v>-4.6376038381524154E-2</v>
      </c>
      <c r="D99" s="1760">
        <f t="shared" si="29"/>
        <v>-2.1</v>
      </c>
      <c r="E99" s="1191">
        <f t="shared" si="24"/>
        <v>98.245493466621156</v>
      </c>
      <c r="F99" s="1193">
        <f t="shared" si="21"/>
        <v>-0.13477862410785235</v>
      </c>
      <c r="G99" s="652">
        <f t="shared" si="26"/>
        <v>98.634193076320116</v>
      </c>
      <c r="H99" s="653">
        <f t="shared" si="22"/>
        <v>-0.17848766863355081</v>
      </c>
      <c r="I99" s="1730" t="s">
        <v>346</v>
      </c>
      <c r="J99" s="2622" t="str">
        <f t="shared" si="17"/>
        <v>谷</v>
      </c>
      <c r="K99" s="2619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608">
        <v>37226</v>
      </c>
      <c r="B100" s="2641">
        <v>98.185591630548686</v>
      </c>
      <c r="C100" s="2632">
        <f t="shared" si="20"/>
        <v>2.0373921960938901E-2</v>
      </c>
      <c r="D100" s="1761">
        <f t="shared" si="29"/>
        <v>-2</v>
      </c>
      <c r="E100" s="684">
        <f t="shared" si="24"/>
        <v>98.187467695368568</v>
      </c>
      <c r="F100" s="694">
        <f t="shared" si="21"/>
        <v>-5.8025771252587788E-2</v>
      </c>
      <c r="G100" s="395">
        <f t="shared" si="26"/>
        <v>98.483036837297632</v>
      </c>
      <c r="H100" s="298">
        <f t="shared" si="22"/>
        <v>-0.15115623902248387</v>
      </c>
      <c r="I100" s="1731" t="s">
        <v>346</v>
      </c>
      <c r="J100" s="2626" t="str">
        <f t="shared" si="17"/>
        <v>---</v>
      </c>
      <c r="K100" s="2620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603">
        <v>37257</v>
      </c>
      <c r="B101" s="2640">
        <v>98.245162591933777</v>
      </c>
      <c r="C101" s="2629">
        <f t="shared" si="20"/>
        <v>5.9570961385091437E-2</v>
      </c>
      <c r="D101" s="1757">
        <f t="shared" si="29"/>
        <v>-1.8</v>
      </c>
      <c r="E101" s="687">
        <f t="shared" si="24"/>
        <v>98.198657310356737</v>
      </c>
      <c r="F101" s="266">
        <f t="shared" si="21"/>
        <v>1.1189614988168728E-2</v>
      </c>
      <c r="G101" s="611">
        <f t="shared" si="26"/>
        <v>98.366832791072369</v>
      </c>
      <c r="H101" s="633">
        <f t="shared" si="22"/>
        <v>-0.11620404622526337</v>
      </c>
      <c r="I101" s="1726" t="s">
        <v>349</v>
      </c>
      <c r="J101" s="2624" t="str">
        <f t="shared" si="17"/>
        <v>---</v>
      </c>
      <c r="K101" s="2619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603">
        <v>37288</v>
      </c>
      <c r="B102" s="2640">
        <v>98.336824013126389</v>
      </c>
      <c r="C102" s="2629">
        <f t="shared" si="20"/>
        <v>9.166142119261167E-2</v>
      </c>
      <c r="D102" s="1757">
        <f t="shared" si="29"/>
        <v>-1.5</v>
      </c>
      <c r="E102" s="687">
        <f t="shared" si="24"/>
        <v>98.255859411869608</v>
      </c>
      <c r="F102" s="266">
        <f t="shared" si="21"/>
        <v>5.7202101512871195E-2</v>
      </c>
      <c r="G102" s="611">
        <f t="shared" si="26"/>
        <v>98.296230316626222</v>
      </c>
      <c r="H102" s="633">
        <f t="shared" si="22"/>
        <v>-7.0602474446147312E-2</v>
      </c>
      <c r="I102" s="1726" t="s">
        <v>349</v>
      </c>
      <c r="J102" s="2622" t="str">
        <f t="shared" si="17"/>
        <v>---</v>
      </c>
      <c r="K102" s="2619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603">
        <v>37316</v>
      </c>
      <c r="B103" s="2640">
        <v>98.465424339746917</v>
      </c>
      <c r="C103" s="2629">
        <f t="shared" si="20"/>
        <v>0.12860032662052845</v>
      </c>
      <c r="D103" s="1757">
        <f t="shared" si="29"/>
        <v>-1.1000000000000001</v>
      </c>
      <c r="E103" s="687">
        <f t="shared" si="24"/>
        <v>98.349136981602371</v>
      </c>
      <c r="F103" s="266">
        <f t="shared" si="21"/>
        <v>9.32775697327628E-2</v>
      </c>
      <c r="G103" s="611">
        <f t="shared" si="26"/>
        <v>98.281354710745617</v>
      </c>
      <c r="H103" s="633">
        <f t="shared" si="22"/>
        <v>-1.4875605880604326E-2</v>
      </c>
      <c r="I103" s="1726" t="s">
        <v>344</v>
      </c>
      <c r="J103" s="2622" t="str">
        <f t="shared" si="17"/>
        <v>---</v>
      </c>
      <c r="K103" s="2619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603">
        <v>37347</v>
      </c>
      <c r="B104" s="2640">
        <v>98.624429781500908</v>
      </c>
      <c r="C104" s="2629">
        <f t="shared" si="20"/>
        <v>0.15900544175399034</v>
      </c>
      <c r="D104" s="1757">
        <f t="shared" si="29"/>
        <v>-0.8</v>
      </c>
      <c r="E104" s="687">
        <f t="shared" si="24"/>
        <v>98.475559378124743</v>
      </c>
      <c r="F104" s="266">
        <f t="shared" si="21"/>
        <v>0.12642239652237208</v>
      </c>
      <c r="G104" s="611">
        <f t="shared" si="26"/>
        <v>98.319177687487667</v>
      </c>
      <c r="H104" s="633">
        <f t="shared" si="22"/>
        <v>3.7822976742049264E-2</v>
      </c>
      <c r="I104" s="1726" t="s">
        <v>344</v>
      </c>
      <c r="J104" s="2622" t="str">
        <f t="shared" si="17"/>
        <v>---</v>
      </c>
      <c r="K104" s="2619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603">
        <v>37377</v>
      </c>
      <c r="B105" s="2640">
        <v>98.786968647589873</v>
      </c>
      <c r="C105" s="2629">
        <f t="shared" si="20"/>
        <v>0.16253886608896551</v>
      </c>
      <c r="D105" s="1757">
        <f t="shared" si="29"/>
        <v>-0.5</v>
      </c>
      <c r="E105" s="687">
        <f t="shared" si="24"/>
        <v>98.625607589612557</v>
      </c>
      <c r="F105" s="266">
        <f t="shared" si="21"/>
        <v>0.15004821148781389</v>
      </c>
      <c r="G105" s="611">
        <f t="shared" si="26"/>
        <v>98.401374101862046</v>
      </c>
      <c r="H105" s="633">
        <f t="shared" si="22"/>
        <v>8.2196414374379856E-2</v>
      </c>
      <c r="I105" s="1726" t="s">
        <v>344</v>
      </c>
      <c r="J105" s="2622" t="str">
        <f t="shared" si="17"/>
        <v>---</v>
      </c>
      <c r="K105" s="2619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603">
        <v>37408</v>
      </c>
      <c r="B106" s="2640">
        <v>98.950999784052001</v>
      </c>
      <c r="C106" s="2629">
        <f t="shared" si="20"/>
        <v>0.1640311364621283</v>
      </c>
      <c r="D106" s="1757">
        <f t="shared" si="29"/>
        <v>-0.1</v>
      </c>
      <c r="E106" s="687">
        <f t="shared" si="24"/>
        <v>98.787466071047604</v>
      </c>
      <c r="F106" s="266">
        <f t="shared" si="21"/>
        <v>0.161858481435047</v>
      </c>
      <c r="G106" s="611">
        <f t="shared" si="26"/>
        <v>98.513628684071222</v>
      </c>
      <c r="H106" s="633">
        <f t="shared" si="22"/>
        <v>0.11225458220917517</v>
      </c>
      <c r="I106" s="1726" t="s">
        <v>344</v>
      </c>
      <c r="J106" s="2622" t="str">
        <f t="shared" si="17"/>
        <v>---</v>
      </c>
      <c r="K106" s="2619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603">
        <v>37438</v>
      </c>
      <c r="B107" s="2640">
        <v>99.119879373550447</v>
      </c>
      <c r="C107" s="2629">
        <f t="shared" si="20"/>
        <v>0.16887958949844517</v>
      </c>
      <c r="D107" s="1757">
        <f t="shared" si="29"/>
        <v>0.3</v>
      </c>
      <c r="E107" s="687">
        <f t="shared" si="24"/>
        <v>98.952615935064117</v>
      </c>
      <c r="F107" s="266">
        <f t="shared" si="21"/>
        <v>0.16514986401651299</v>
      </c>
      <c r="G107" s="611">
        <f t="shared" si="26"/>
        <v>98.647098361642904</v>
      </c>
      <c r="H107" s="633">
        <f t="shared" si="22"/>
        <v>0.13346967757168215</v>
      </c>
      <c r="I107" s="1726" t="s">
        <v>344</v>
      </c>
      <c r="J107" s="2622" t="str">
        <f t="shared" si="17"/>
        <v>---</v>
      </c>
      <c r="K107" s="2619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603">
        <v>37469</v>
      </c>
      <c r="B108" s="2640">
        <v>99.295518035561699</v>
      </c>
      <c r="C108" s="2629">
        <f t="shared" si="20"/>
        <v>0.17563866201125222</v>
      </c>
      <c r="D108" s="1757">
        <f t="shared" si="29"/>
        <v>0.7</v>
      </c>
      <c r="E108" s="687">
        <f t="shared" si="24"/>
        <v>99.122132397721387</v>
      </c>
      <c r="F108" s="266">
        <f t="shared" si="21"/>
        <v>0.16951646265727049</v>
      </c>
      <c r="G108" s="611">
        <f t="shared" si="26"/>
        <v>98.79714913930404</v>
      </c>
      <c r="H108" s="633">
        <f t="shared" si="22"/>
        <v>0.15005077766113573</v>
      </c>
      <c r="I108" s="1726" t="s">
        <v>344</v>
      </c>
      <c r="J108" s="2622" t="str">
        <f t="shared" si="17"/>
        <v>---</v>
      </c>
      <c r="K108" s="2619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603">
        <v>37500</v>
      </c>
      <c r="B109" s="2640">
        <v>99.456862027367549</v>
      </c>
      <c r="C109" s="2629">
        <f t="shared" si="20"/>
        <v>0.16134399180585035</v>
      </c>
      <c r="D109" s="1757">
        <f t="shared" si="29"/>
        <v>1.1000000000000001</v>
      </c>
      <c r="E109" s="687">
        <f t="shared" si="24"/>
        <v>99.290753145493227</v>
      </c>
      <c r="F109" s="266">
        <f t="shared" si="21"/>
        <v>0.16862074777183977</v>
      </c>
      <c r="G109" s="611">
        <f t="shared" si="26"/>
        <v>98.957154569909918</v>
      </c>
      <c r="H109" s="633">
        <f t="shared" si="22"/>
        <v>0.16000543060587802</v>
      </c>
      <c r="I109" s="1726" t="s">
        <v>344</v>
      </c>
      <c r="J109" s="2622" t="str">
        <f t="shared" si="17"/>
        <v>---</v>
      </c>
      <c r="K109" s="2619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603">
        <v>37530</v>
      </c>
      <c r="B110" s="2640">
        <v>99.585090357447129</v>
      </c>
      <c r="C110" s="2629">
        <f t="shared" si="20"/>
        <v>0.12822833007957968</v>
      </c>
      <c r="D110" s="1757">
        <f t="shared" si="29"/>
        <v>1.4</v>
      </c>
      <c r="E110" s="687">
        <f t="shared" si="24"/>
        <v>99.445823473458802</v>
      </c>
      <c r="F110" s="266">
        <f t="shared" si="21"/>
        <v>0.15507032796557496</v>
      </c>
      <c r="G110" s="611">
        <f t="shared" si="26"/>
        <v>99.117106858152809</v>
      </c>
      <c r="H110" s="633">
        <f t="shared" si="22"/>
        <v>0.15995228824289143</v>
      </c>
      <c r="I110" s="1726" t="s">
        <v>344</v>
      </c>
      <c r="J110" s="2622" t="str">
        <f t="shared" si="17"/>
        <v>---</v>
      </c>
      <c r="K110" s="2619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603">
        <v>37561</v>
      </c>
      <c r="B111" s="2640">
        <v>99.656525070647078</v>
      </c>
      <c r="C111" s="2629">
        <f t="shared" si="20"/>
        <v>7.1434713199948874E-2</v>
      </c>
      <c r="D111" s="1757">
        <f t="shared" si="29"/>
        <v>1.5</v>
      </c>
      <c r="E111" s="687">
        <f t="shared" si="24"/>
        <v>99.5661591518206</v>
      </c>
      <c r="F111" s="266">
        <f t="shared" si="21"/>
        <v>0.1203356783617977</v>
      </c>
      <c r="G111" s="611">
        <f t="shared" si="26"/>
        <v>99.264549042316531</v>
      </c>
      <c r="H111" s="633">
        <f t="shared" si="22"/>
        <v>0.14744218416372235</v>
      </c>
      <c r="I111" s="1726" t="s">
        <v>344</v>
      </c>
      <c r="J111" s="2622" t="str">
        <f t="shared" si="17"/>
        <v>---</v>
      </c>
      <c r="K111" s="2619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604">
        <v>37591</v>
      </c>
      <c r="B112" s="2641">
        <v>99.682006078204083</v>
      </c>
      <c r="C112" s="2630">
        <f t="shared" si="20"/>
        <v>2.5481007557004887E-2</v>
      </c>
      <c r="D112" s="1758">
        <f t="shared" si="29"/>
        <v>1.5</v>
      </c>
      <c r="E112" s="688">
        <f t="shared" si="24"/>
        <v>99.641207168766087</v>
      </c>
      <c r="F112" s="267">
        <f t="shared" si="21"/>
        <v>7.5048016945487461E-2</v>
      </c>
      <c r="G112" s="612">
        <f t="shared" si="26"/>
        <v>99.392411532404282</v>
      </c>
      <c r="H112" s="634">
        <f t="shared" si="22"/>
        <v>0.1278624900877503</v>
      </c>
      <c r="I112" s="1727" t="s">
        <v>344</v>
      </c>
      <c r="J112" s="2623" t="str">
        <f t="shared" si="17"/>
        <v>---</v>
      </c>
      <c r="K112" s="2620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603">
        <v>37622</v>
      </c>
      <c r="B113" s="2640">
        <v>99.65890822517639</v>
      </c>
      <c r="C113" s="2629">
        <f t="shared" si="20"/>
        <v>-2.309785302769285E-2</v>
      </c>
      <c r="D113" s="1757">
        <f t="shared" si="29"/>
        <v>1.4</v>
      </c>
      <c r="E113" s="687">
        <f t="shared" si="24"/>
        <v>99.665813124675836</v>
      </c>
      <c r="F113" s="266">
        <f t="shared" si="21"/>
        <v>2.46059559097489E-2</v>
      </c>
      <c r="G113" s="611">
        <f t="shared" si="26"/>
        <v>99.49354130970778</v>
      </c>
      <c r="H113" s="633">
        <f t="shared" si="22"/>
        <v>0.10112977730349826</v>
      </c>
      <c r="I113" s="1726" t="s">
        <v>350</v>
      </c>
      <c r="J113" s="2624" t="str">
        <f t="shared" si="17"/>
        <v>---</v>
      </c>
      <c r="K113" s="2619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603">
        <v>37653</v>
      </c>
      <c r="B114" s="2640">
        <v>99.621431299792675</v>
      </c>
      <c r="C114" s="2629">
        <f t="shared" si="20"/>
        <v>-3.7476925383714388E-2</v>
      </c>
      <c r="D114" s="1757">
        <f t="shared" si="29"/>
        <v>1.3</v>
      </c>
      <c r="E114" s="687">
        <f t="shared" si="24"/>
        <v>99.654115201057721</v>
      </c>
      <c r="F114" s="266">
        <f t="shared" si="21"/>
        <v>-1.1697923618115169E-2</v>
      </c>
      <c r="G114" s="611">
        <f t="shared" si="26"/>
        <v>99.565191584885241</v>
      </c>
      <c r="H114" s="633">
        <f t="shared" si="22"/>
        <v>7.1650275177461253E-2</v>
      </c>
      <c r="I114" s="1726" t="s">
        <v>350</v>
      </c>
      <c r="J114" s="2622" t="str">
        <f t="shared" si="17"/>
        <v>---</v>
      </c>
      <c r="K114" s="2619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603">
        <v>37681</v>
      </c>
      <c r="B115" s="2640">
        <v>99.56647429950489</v>
      </c>
      <c r="C115" s="2629">
        <f t="shared" si="20"/>
        <v>-5.4957000287785718E-2</v>
      </c>
      <c r="D115" s="1757">
        <f t="shared" si="29"/>
        <v>1.1000000000000001</v>
      </c>
      <c r="E115" s="687">
        <f t="shared" si="24"/>
        <v>99.61560460815798</v>
      </c>
      <c r="F115" s="266">
        <f t="shared" si="21"/>
        <v>-3.8510592899740459E-2</v>
      </c>
      <c r="G115" s="611">
        <f t="shared" si="26"/>
        <v>99.603899622591399</v>
      </c>
      <c r="H115" s="633">
        <f t="shared" si="22"/>
        <v>3.8708037706157938E-2</v>
      </c>
      <c r="I115" s="1726" t="s">
        <v>346</v>
      </c>
      <c r="J115" s="2622" t="str">
        <f t="shared" si="17"/>
        <v>---</v>
      </c>
      <c r="K115" s="2619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603">
        <v>37712</v>
      </c>
      <c r="B116" s="2640">
        <v>99.495220551554738</v>
      </c>
      <c r="C116" s="2629">
        <f t="shared" si="20"/>
        <v>-7.1253747950152047E-2</v>
      </c>
      <c r="D116" s="1757">
        <f t="shared" si="29"/>
        <v>0.9</v>
      </c>
      <c r="E116" s="687">
        <f t="shared" si="24"/>
        <v>99.561042050284087</v>
      </c>
      <c r="F116" s="266">
        <f t="shared" si="21"/>
        <v>-5.4562557873893525E-2</v>
      </c>
      <c r="G116" s="611">
        <f t="shared" si="26"/>
        <v>99.609379411760997</v>
      </c>
      <c r="H116" s="633">
        <f t="shared" si="22"/>
        <v>5.4797891695983481E-3</v>
      </c>
      <c r="I116" s="1726" t="s">
        <v>346</v>
      </c>
      <c r="J116" s="2622" t="str">
        <f t="shared" si="17"/>
        <v>---</v>
      </c>
      <c r="K116" s="2619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603">
        <v>37742</v>
      </c>
      <c r="B117" s="2640">
        <v>99.45196511940992</v>
      </c>
      <c r="C117" s="2629">
        <f t="shared" si="20"/>
        <v>-4.3255432144817973E-2</v>
      </c>
      <c r="D117" s="1757">
        <f t="shared" si="29"/>
        <v>0.7</v>
      </c>
      <c r="E117" s="687">
        <f t="shared" si="24"/>
        <v>99.504553323489858</v>
      </c>
      <c r="F117" s="266">
        <f t="shared" si="21"/>
        <v>-5.6488726794228228E-2</v>
      </c>
      <c r="G117" s="611">
        <f t="shared" si="26"/>
        <v>99.590361520612831</v>
      </c>
      <c r="H117" s="633">
        <f t="shared" si="22"/>
        <v>-1.9017891148166655E-2</v>
      </c>
      <c r="I117" s="1726" t="s">
        <v>346</v>
      </c>
      <c r="J117" s="2622" t="str">
        <f t="shared" si="17"/>
        <v>---</v>
      </c>
      <c r="K117" s="2619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603">
        <v>37773</v>
      </c>
      <c r="B118" s="2640">
        <v>99.444933259248685</v>
      </c>
      <c r="C118" s="2629">
        <f t="shared" si="20"/>
        <v>-7.0318601612342491E-3</v>
      </c>
      <c r="D118" s="1757">
        <f t="shared" si="29"/>
        <v>0.5</v>
      </c>
      <c r="E118" s="687">
        <f t="shared" si="24"/>
        <v>99.464039643404433</v>
      </c>
      <c r="F118" s="266">
        <f t="shared" si="21"/>
        <v>-4.0513680085425108E-2</v>
      </c>
      <c r="G118" s="611">
        <f t="shared" si="26"/>
        <v>99.560134118984479</v>
      </c>
      <c r="H118" s="633">
        <f t="shared" si="22"/>
        <v>-3.0227401628351913E-2</v>
      </c>
      <c r="I118" s="1726" t="s">
        <v>346</v>
      </c>
      <c r="J118" s="2622" t="str">
        <f t="shared" si="17"/>
        <v>---</v>
      </c>
      <c r="K118" s="2619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603">
        <v>37803</v>
      </c>
      <c r="B119" s="2640">
        <v>99.476457811802774</v>
      </c>
      <c r="C119" s="2629">
        <f t="shared" si="20"/>
        <v>3.1524552554088814E-2</v>
      </c>
      <c r="D119" s="1757">
        <f t="shared" si="29"/>
        <v>0.4</v>
      </c>
      <c r="E119" s="687">
        <f t="shared" si="24"/>
        <v>99.457785396820455</v>
      </c>
      <c r="F119" s="266">
        <f t="shared" si="21"/>
        <v>-6.254246583978329E-3</v>
      </c>
      <c r="G119" s="611">
        <f t="shared" si="26"/>
        <v>99.530770080927155</v>
      </c>
      <c r="H119" s="633">
        <f t="shared" si="22"/>
        <v>-2.9364038057323683E-2</v>
      </c>
      <c r="I119" s="1726" t="s">
        <v>349</v>
      </c>
      <c r="J119" s="2622" t="str">
        <f t="shared" si="17"/>
        <v>---</v>
      </c>
      <c r="K119" s="2619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603">
        <v>37834</v>
      </c>
      <c r="B120" s="2640">
        <v>99.545771627913254</v>
      </c>
      <c r="C120" s="2629">
        <f t="shared" si="20"/>
        <v>6.931381611047982E-2</v>
      </c>
      <c r="D120" s="1757">
        <f t="shared" si="29"/>
        <v>0.3</v>
      </c>
      <c r="E120" s="687">
        <f t="shared" si="24"/>
        <v>99.489054232988238</v>
      </c>
      <c r="F120" s="266">
        <f t="shared" si="21"/>
        <v>3.1268836167782865E-2</v>
      </c>
      <c r="G120" s="611">
        <f t="shared" si="26"/>
        <v>99.51460770988956</v>
      </c>
      <c r="H120" s="633">
        <f t="shared" si="22"/>
        <v>-1.616237103759488E-2</v>
      </c>
      <c r="I120" s="1726" t="s">
        <v>349</v>
      </c>
      <c r="J120" s="2622" t="str">
        <f t="shared" si="17"/>
        <v>---</v>
      </c>
      <c r="K120" s="2619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603">
        <v>37865</v>
      </c>
      <c r="B121" s="2640">
        <v>99.66052350957942</v>
      </c>
      <c r="C121" s="2629">
        <f t="shared" si="20"/>
        <v>0.1147518816661659</v>
      </c>
      <c r="D121" s="1757">
        <f t="shared" si="29"/>
        <v>0.2</v>
      </c>
      <c r="E121" s="687">
        <f t="shared" si="24"/>
        <v>99.560917649765145</v>
      </c>
      <c r="F121" s="266">
        <f t="shared" si="21"/>
        <v>7.1863416776906774E-2</v>
      </c>
      <c r="G121" s="611">
        <f t="shared" si="26"/>
        <v>99.520192311287673</v>
      </c>
      <c r="H121" s="633">
        <f t="shared" si="22"/>
        <v>5.5846013981124543E-3</v>
      </c>
      <c r="I121" s="1726" t="s">
        <v>344</v>
      </c>
      <c r="J121" s="2622" t="str">
        <f t="shared" si="17"/>
        <v>---</v>
      </c>
      <c r="K121" s="2619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603">
        <v>37895</v>
      </c>
      <c r="B122" s="2640">
        <v>99.791156717358547</v>
      </c>
      <c r="C122" s="2629">
        <f t="shared" si="20"/>
        <v>0.13063320777912679</v>
      </c>
      <c r="D122" s="1757">
        <f t="shared" si="29"/>
        <v>0.2</v>
      </c>
      <c r="E122" s="687">
        <f t="shared" si="24"/>
        <v>99.665817284950393</v>
      </c>
      <c r="F122" s="266">
        <f t="shared" si="21"/>
        <v>0.10489963518524803</v>
      </c>
      <c r="G122" s="611">
        <f t="shared" si="26"/>
        <v>99.552289799552483</v>
      </c>
      <c r="H122" s="633">
        <f t="shared" si="22"/>
        <v>3.2097488264810181E-2</v>
      </c>
      <c r="I122" s="1726" t="s">
        <v>344</v>
      </c>
      <c r="J122" s="2622" t="str">
        <f t="shared" si="17"/>
        <v>---</v>
      </c>
      <c r="K122" s="2619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603">
        <v>37926</v>
      </c>
      <c r="B123" s="2640">
        <v>99.890912558047589</v>
      </c>
      <c r="C123" s="2629">
        <f t="shared" si="20"/>
        <v>9.9755840689041975E-2</v>
      </c>
      <c r="D123" s="1757">
        <f t="shared" si="29"/>
        <v>0.2</v>
      </c>
      <c r="E123" s="687">
        <f t="shared" si="24"/>
        <v>99.780864261661861</v>
      </c>
      <c r="F123" s="266">
        <f t="shared" si="21"/>
        <v>0.11504697671146857</v>
      </c>
      <c r="G123" s="611">
        <f t="shared" si="26"/>
        <v>99.608817229051468</v>
      </c>
      <c r="H123" s="633">
        <f t="shared" si="22"/>
        <v>5.6527429498984816E-2</v>
      </c>
      <c r="I123" s="1726" t="s">
        <v>344</v>
      </c>
      <c r="J123" s="2622" t="str">
        <f t="shared" si="17"/>
        <v>---</v>
      </c>
      <c r="K123" s="2619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604">
        <v>37956</v>
      </c>
      <c r="B124" s="2640">
        <v>99.982863286173341</v>
      </c>
      <c r="C124" s="2630">
        <f t="shared" si="20"/>
        <v>9.1950728125752335E-2</v>
      </c>
      <c r="D124" s="1758">
        <f t="shared" si="29"/>
        <v>0.3</v>
      </c>
      <c r="E124" s="688">
        <f t="shared" si="24"/>
        <v>99.888310853859821</v>
      </c>
      <c r="F124" s="267">
        <f t="shared" si="21"/>
        <v>0.10744659219795949</v>
      </c>
      <c r="G124" s="612">
        <f t="shared" si="26"/>
        <v>99.684659824303381</v>
      </c>
      <c r="H124" s="634">
        <f t="shared" si="22"/>
        <v>7.5842595251913281E-2</v>
      </c>
      <c r="I124" s="1727" t="s">
        <v>344</v>
      </c>
      <c r="J124" s="2623" t="str">
        <f t="shared" si="17"/>
        <v>---</v>
      </c>
      <c r="K124" s="2619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603">
        <v>37987</v>
      </c>
      <c r="B125" s="2640">
        <v>100.07237305345737</v>
      </c>
      <c r="C125" s="2629">
        <f t="shared" si="20"/>
        <v>8.950976728402793E-2</v>
      </c>
      <c r="D125" s="1757">
        <f t="shared" si="29"/>
        <v>0.4</v>
      </c>
      <c r="E125" s="687">
        <f t="shared" si="24"/>
        <v>99.982049632559438</v>
      </c>
      <c r="F125" s="266">
        <f t="shared" si="21"/>
        <v>9.3738778699616887E-2</v>
      </c>
      <c r="G125" s="611">
        <f t="shared" si="26"/>
        <v>99.774294080618901</v>
      </c>
      <c r="H125" s="633">
        <f t="shared" si="22"/>
        <v>8.9634256315520133E-2</v>
      </c>
      <c r="I125" s="1726" t="s">
        <v>344</v>
      </c>
      <c r="J125" s="2624" t="str">
        <f t="shared" si="17"/>
        <v>---</v>
      </c>
      <c r="K125" s="2619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603">
        <v>38018</v>
      </c>
      <c r="B126" s="2640">
        <v>100.16835848303364</v>
      </c>
      <c r="C126" s="2629">
        <f t="shared" si="20"/>
        <v>9.5985429576273873E-2</v>
      </c>
      <c r="D126" s="1757">
        <f t="shared" si="29"/>
        <v>0.5</v>
      </c>
      <c r="E126" s="687">
        <f t="shared" si="24"/>
        <v>100.07453160755479</v>
      </c>
      <c r="F126" s="266">
        <f t="shared" si="21"/>
        <v>9.2481974995351379E-2</v>
      </c>
      <c r="G126" s="611">
        <f t="shared" si="26"/>
        <v>99.873137033651886</v>
      </c>
      <c r="H126" s="633">
        <f t="shared" si="22"/>
        <v>9.8842953032985292E-2</v>
      </c>
      <c r="I126" s="1726" t="s">
        <v>344</v>
      </c>
      <c r="J126" s="2622" t="str">
        <f t="shared" si="17"/>
        <v>---</v>
      </c>
      <c r="K126" s="2619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603">
        <v>38047</v>
      </c>
      <c r="B127" s="2640">
        <v>100.28695900895991</v>
      </c>
      <c r="C127" s="2629">
        <f t="shared" si="20"/>
        <v>0.11860052592626857</v>
      </c>
      <c r="D127" s="1757">
        <f t="shared" si="29"/>
        <v>0.7</v>
      </c>
      <c r="E127" s="687">
        <f t="shared" si="24"/>
        <v>100.17589684848365</v>
      </c>
      <c r="F127" s="266">
        <f t="shared" si="21"/>
        <v>0.10136524092885679</v>
      </c>
      <c r="G127" s="611">
        <f t="shared" si="26"/>
        <v>99.979020945229976</v>
      </c>
      <c r="H127" s="633">
        <f t="shared" si="22"/>
        <v>0.10588391157808985</v>
      </c>
      <c r="I127" s="1726" t="s">
        <v>344</v>
      </c>
      <c r="J127" s="2622" t="str">
        <f t="shared" si="17"/>
        <v>---</v>
      </c>
      <c r="K127" s="2619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603">
        <v>38078</v>
      </c>
      <c r="B128" s="2640">
        <v>100.40588900289208</v>
      </c>
      <c r="C128" s="2629">
        <f t="shared" si="20"/>
        <v>0.11892999393216996</v>
      </c>
      <c r="D128" s="1757">
        <f t="shared" si="29"/>
        <v>0.9</v>
      </c>
      <c r="E128" s="687">
        <f t="shared" si="24"/>
        <v>100.28706883162856</v>
      </c>
      <c r="F128" s="266">
        <f t="shared" si="21"/>
        <v>0.11117198314491361</v>
      </c>
      <c r="G128" s="611">
        <f t="shared" si="26"/>
        <v>100.08550172998892</v>
      </c>
      <c r="H128" s="633">
        <f t="shared" si="22"/>
        <v>0.10648078475894351</v>
      </c>
      <c r="I128" s="1726" t="s">
        <v>344</v>
      </c>
      <c r="J128" s="2622" t="str">
        <f t="shared" si="17"/>
        <v>---</v>
      </c>
      <c r="K128" s="2619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603">
        <v>38108</v>
      </c>
      <c r="B129" s="2640">
        <v>100.5427098896141</v>
      </c>
      <c r="C129" s="2629">
        <f t="shared" si="20"/>
        <v>0.13682088672202042</v>
      </c>
      <c r="D129" s="1757">
        <f t="shared" si="29"/>
        <v>1.1000000000000001</v>
      </c>
      <c r="E129" s="687">
        <f t="shared" si="24"/>
        <v>100.41185263382204</v>
      </c>
      <c r="F129" s="266">
        <f t="shared" si="21"/>
        <v>0.12478380219347684</v>
      </c>
      <c r="G129" s="611">
        <f t="shared" si="26"/>
        <v>100.19286646888258</v>
      </c>
      <c r="H129" s="633">
        <f t="shared" si="22"/>
        <v>0.10736473889366493</v>
      </c>
      <c r="I129" s="1726" t="s">
        <v>344</v>
      </c>
      <c r="J129" s="2622" t="str">
        <f t="shared" si="17"/>
        <v>---</v>
      </c>
      <c r="K129" s="2619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603">
        <v>38139</v>
      </c>
      <c r="B130" s="2640">
        <v>100.66696429376029</v>
      </c>
      <c r="C130" s="2629">
        <f t="shared" si="20"/>
        <v>0.12425440414618549</v>
      </c>
      <c r="D130" s="1757">
        <f t="shared" si="29"/>
        <v>1.2</v>
      </c>
      <c r="E130" s="687">
        <f t="shared" si="24"/>
        <v>100.53852106208883</v>
      </c>
      <c r="F130" s="266">
        <f t="shared" si="21"/>
        <v>0.1266684282667967</v>
      </c>
      <c r="G130" s="611">
        <f t="shared" si="26"/>
        <v>100.30373100255584</v>
      </c>
      <c r="H130" s="633">
        <f t="shared" si="22"/>
        <v>0.11086453367325078</v>
      </c>
      <c r="I130" s="1726" t="s">
        <v>344</v>
      </c>
      <c r="J130" s="2622" t="str">
        <f t="shared" si="17"/>
        <v>---</v>
      </c>
      <c r="K130" s="2619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603">
        <v>38169</v>
      </c>
      <c r="B131" s="2640">
        <v>100.77170084979915</v>
      </c>
      <c r="C131" s="2629">
        <f t="shared" si="20"/>
        <v>0.10473655603885845</v>
      </c>
      <c r="D131" s="1757">
        <f t="shared" si="29"/>
        <v>1.3</v>
      </c>
      <c r="E131" s="687">
        <f t="shared" si="24"/>
        <v>100.66045834439119</v>
      </c>
      <c r="F131" s="266">
        <f t="shared" si="21"/>
        <v>0.12193728230235479</v>
      </c>
      <c r="G131" s="611">
        <f t="shared" si="26"/>
        <v>100.4164220830738</v>
      </c>
      <c r="H131" s="633">
        <f t="shared" si="22"/>
        <v>0.11269108051796195</v>
      </c>
      <c r="I131" s="1726" t="s">
        <v>344</v>
      </c>
      <c r="J131" s="2622" t="str">
        <f t="shared" si="17"/>
        <v>---</v>
      </c>
      <c r="K131" s="2619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603">
        <v>38200</v>
      </c>
      <c r="B132" s="2640">
        <v>100.88528996149284</v>
      </c>
      <c r="C132" s="2629">
        <f t="shared" si="20"/>
        <v>0.1135891116936989</v>
      </c>
      <c r="D132" s="1757">
        <f t="shared" si="29"/>
        <v>1.3</v>
      </c>
      <c r="E132" s="687">
        <f t="shared" si="24"/>
        <v>100.77465170168409</v>
      </c>
      <c r="F132" s="266">
        <f t="shared" si="21"/>
        <v>0.11419335729290481</v>
      </c>
      <c r="G132" s="611">
        <f t="shared" si="26"/>
        <v>100.53255306993601</v>
      </c>
      <c r="H132" s="633">
        <f t="shared" si="22"/>
        <v>0.1161309868622169</v>
      </c>
      <c r="I132" s="1726" t="s">
        <v>344</v>
      </c>
      <c r="J132" s="2622" t="str">
        <f t="shared" si="17"/>
        <v>---</v>
      </c>
      <c r="K132" s="2619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603">
        <v>38231</v>
      </c>
      <c r="B133" s="2640">
        <v>101.02966171956452</v>
      </c>
      <c r="C133" s="2629">
        <f t="shared" si="20"/>
        <v>0.1443717580716708</v>
      </c>
      <c r="D133" s="1757">
        <f t="shared" si="29"/>
        <v>1.4</v>
      </c>
      <c r="E133" s="687">
        <f t="shared" si="24"/>
        <v>100.89555084361884</v>
      </c>
      <c r="F133" s="266">
        <f t="shared" si="21"/>
        <v>0.12089914193474272</v>
      </c>
      <c r="G133" s="611">
        <f t="shared" si="26"/>
        <v>100.65559638944042</v>
      </c>
      <c r="H133" s="633">
        <f t="shared" si="22"/>
        <v>0.12304331950440428</v>
      </c>
      <c r="I133" s="1726" t="s">
        <v>344</v>
      </c>
      <c r="J133" s="2622" t="str">
        <f t="shared" si="17"/>
        <v>---</v>
      </c>
      <c r="K133" s="2619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603">
        <v>38261</v>
      </c>
      <c r="B134" s="2640">
        <v>101.16419220034156</v>
      </c>
      <c r="C134" s="2629">
        <f t="shared" si="20"/>
        <v>0.13453048077704466</v>
      </c>
      <c r="D134" s="1757">
        <f t="shared" si="29"/>
        <v>1.4</v>
      </c>
      <c r="E134" s="687">
        <f t="shared" si="24"/>
        <v>101.02638129379964</v>
      </c>
      <c r="F134" s="266">
        <f t="shared" si="21"/>
        <v>0.13083045018080952</v>
      </c>
      <c r="G134" s="611">
        <f t="shared" si="26"/>
        <v>100.78091541678064</v>
      </c>
      <c r="H134" s="633">
        <f t="shared" si="22"/>
        <v>0.12531902734022538</v>
      </c>
      <c r="I134" s="1726" t="s">
        <v>344</v>
      </c>
      <c r="J134" s="2622" t="str">
        <f t="shared" ref="J134:J197" si="31">IF(K134=1,"山",IF(K134=-1,"谷","---"))</f>
        <v>---</v>
      </c>
      <c r="K134" s="2619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603">
        <v>38292</v>
      </c>
      <c r="B135" s="2640">
        <v>101.25758817320103</v>
      </c>
      <c r="C135" s="559">
        <f t="shared" ref="C135:C198" si="34">B135-B134</f>
        <v>9.3395972859468657E-2</v>
      </c>
      <c r="D135" s="1762">
        <f t="shared" si="29"/>
        <v>1.4</v>
      </c>
      <c r="E135" s="52">
        <f t="shared" si="24"/>
        <v>101.15048069770238</v>
      </c>
      <c r="F135" s="263">
        <f t="shared" si="21"/>
        <v>0.12409940390273277</v>
      </c>
      <c r="G135" s="394">
        <f t="shared" si="26"/>
        <v>100.90258672682478</v>
      </c>
      <c r="H135" s="297">
        <f t="shared" si="22"/>
        <v>0.12167131004413534</v>
      </c>
      <c r="I135" s="1732" t="s">
        <v>344</v>
      </c>
      <c r="J135" s="53" t="str">
        <f t="shared" si="31"/>
        <v>---</v>
      </c>
      <c r="K135" s="2619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606">
        <v>38322</v>
      </c>
      <c r="B136" s="2640">
        <v>101.28280744146392</v>
      </c>
      <c r="C136" s="593">
        <f t="shared" si="34"/>
        <v>2.521926826288734E-2</v>
      </c>
      <c r="D136" s="1759">
        <f t="shared" si="29"/>
        <v>1.3</v>
      </c>
      <c r="E136" s="683">
        <f t="shared" si="24"/>
        <v>101.23486260500216</v>
      </c>
      <c r="F136" s="693">
        <f t="shared" ref="F136:F199" si="35">E136-E135</f>
        <v>8.4381907299786008E-2</v>
      </c>
      <c r="G136" s="393">
        <f t="shared" si="26"/>
        <v>101.00831494851761</v>
      </c>
      <c r="H136" s="295">
        <f t="shared" ref="H136:H199" si="36">G136-G135</f>
        <v>0.10572822169282858</v>
      </c>
      <c r="I136" s="1729" t="s">
        <v>344</v>
      </c>
      <c r="J136" s="2625" t="str">
        <f t="shared" si="31"/>
        <v>山</v>
      </c>
      <c r="K136" s="2619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605">
        <v>38353</v>
      </c>
      <c r="B137" s="2640">
        <v>101.22183230087654</v>
      </c>
      <c r="C137" s="2631">
        <f t="shared" si="34"/>
        <v>-6.0975140587373744E-2</v>
      </c>
      <c r="D137" s="1756">
        <f t="shared" si="29"/>
        <v>1.1000000000000001</v>
      </c>
      <c r="E137" s="689">
        <f t="shared" si="24"/>
        <v>101.25407597184716</v>
      </c>
      <c r="F137" s="268">
        <f t="shared" si="35"/>
        <v>1.9213366844994084E-2</v>
      </c>
      <c r="G137" s="613">
        <f t="shared" si="26"/>
        <v>101.08758180667708</v>
      </c>
      <c r="H137" s="635">
        <f t="shared" si="36"/>
        <v>7.9266858159471099E-2</v>
      </c>
      <c r="I137" s="1728" t="s">
        <v>350</v>
      </c>
      <c r="J137" s="2622" t="str">
        <f t="shared" si="31"/>
        <v>---</v>
      </c>
      <c r="K137" s="2619">
        <v>0</v>
      </c>
      <c r="L137" s="1776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603">
        <v>38384</v>
      </c>
      <c r="B138" s="2640">
        <v>101.11430788902265</v>
      </c>
      <c r="C138" s="2629">
        <f t="shared" si="34"/>
        <v>-0.10752441185388761</v>
      </c>
      <c r="D138" s="1757">
        <f t="shared" si="29"/>
        <v>0.9</v>
      </c>
      <c r="E138" s="687">
        <f t="shared" si="24"/>
        <v>101.20631587712103</v>
      </c>
      <c r="F138" s="266">
        <f t="shared" si="35"/>
        <v>-4.776009472612941E-2</v>
      </c>
      <c r="G138" s="611">
        <f t="shared" si="26"/>
        <v>101.13652566942331</v>
      </c>
      <c r="H138" s="633">
        <f t="shared" si="36"/>
        <v>4.8943862746227751E-2</v>
      </c>
      <c r="I138" s="1726" t="s">
        <v>350</v>
      </c>
      <c r="J138" s="2622" t="str">
        <f t="shared" si="31"/>
        <v>---</v>
      </c>
      <c r="K138" s="2619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603">
        <v>38412</v>
      </c>
      <c r="B139" s="2640">
        <v>101.00679490185443</v>
      </c>
      <c r="C139" s="2629">
        <f t="shared" si="34"/>
        <v>-0.10751298716822077</v>
      </c>
      <c r="D139" s="1757">
        <f t="shared" si="29"/>
        <v>0.7</v>
      </c>
      <c r="E139" s="687">
        <f t="shared" si="24"/>
        <v>101.11431169725121</v>
      </c>
      <c r="F139" s="266">
        <f t="shared" si="35"/>
        <v>-9.2004179869817904E-2</v>
      </c>
      <c r="G139" s="611">
        <f t="shared" si="26"/>
        <v>101.15388351804638</v>
      </c>
      <c r="H139" s="633">
        <f t="shared" si="36"/>
        <v>1.7357848623078098E-2</v>
      </c>
      <c r="I139" s="1726" t="s">
        <v>346</v>
      </c>
      <c r="J139" s="2622" t="str">
        <f t="shared" si="31"/>
        <v>---</v>
      </c>
      <c r="K139" s="2619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603">
        <v>38443</v>
      </c>
      <c r="B140" s="2640">
        <v>100.91652434853225</v>
      </c>
      <c r="C140" s="2629">
        <f t="shared" si="34"/>
        <v>-9.027055332218481E-2</v>
      </c>
      <c r="D140" s="1757">
        <f t="shared" si="29"/>
        <v>0.5</v>
      </c>
      <c r="E140" s="687">
        <f t="shared" ref="E140:E203" si="38">SUM(B138:B140)/3</f>
        <v>101.01254237980311</v>
      </c>
      <c r="F140" s="266">
        <f t="shared" si="35"/>
        <v>-0.10176931744810247</v>
      </c>
      <c r="G140" s="611">
        <f t="shared" si="26"/>
        <v>101.13772103647034</v>
      </c>
      <c r="H140" s="633">
        <f t="shared" si="36"/>
        <v>-1.6162481576046162E-2</v>
      </c>
      <c r="I140" s="1726" t="s">
        <v>346</v>
      </c>
      <c r="J140" s="2622" t="str">
        <f t="shared" si="31"/>
        <v>---</v>
      </c>
      <c r="K140" s="2619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603">
        <v>38473</v>
      </c>
      <c r="B141" s="2640">
        <v>100.82694597227349</v>
      </c>
      <c r="C141" s="2629">
        <f t="shared" si="34"/>
        <v>-8.9578376258756975E-2</v>
      </c>
      <c r="D141" s="1757">
        <f t="shared" si="29"/>
        <v>0.3</v>
      </c>
      <c r="E141" s="687">
        <f t="shared" si="38"/>
        <v>100.91675507422006</v>
      </c>
      <c r="F141" s="266">
        <f t="shared" si="35"/>
        <v>-9.5787305583044713E-2</v>
      </c>
      <c r="G141" s="611">
        <f t="shared" si="26"/>
        <v>101.08954300388919</v>
      </c>
      <c r="H141" s="633">
        <f t="shared" si="36"/>
        <v>-4.81780325811485E-2</v>
      </c>
      <c r="I141" s="1726" t="s">
        <v>346</v>
      </c>
      <c r="J141" s="2622" t="str">
        <f t="shared" si="31"/>
        <v>---</v>
      </c>
      <c r="K141" s="2619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603">
        <v>38504</v>
      </c>
      <c r="B142" s="2640">
        <v>100.72151533768303</v>
      </c>
      <c r="C142" s="2629">
        <f t="shared" si="34"/>
        <v>-0.10543063459046209</v>
      </c>
      <c r="D142" s="1757">
        <f t="shared" si="29"/>
        <v>0.1</v>
      </c>
      <c r="E142" s="687">
        <f t="shared" si="38"/>
        <v>100.82166188616293</v>
      </c>
      <c r="F142" s="266">
        <f t="shared" si="35"/>
        <v>-9.5093188057134626E-2</v>
      </c>
      <c r="G142" s="611">
        <f t="shared" si="26"/>
        <v>101.01296117024377</v>
      </c>
      <c r="H142" s="633">
        <f t="shared" si="36"/>
        <v>-7.6581833645420261E-2</v>
      </c>
      <c r="I142" s="1726" t="s">
        <v>346</v>
      </c>
      <c r="J142" s="2622" t="str">
        <f t="shared" si="31"/>
        <v>---</v>
      </c>
      <c r="K142" s="2619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603">
        <v>38534</v>
      </c>
      <c r="B143" s="2640">
        <v>100.61231601582676</v>
      </c>
      <c r="C143" s="2629">
        <f t="shared" si="34"/>
        <v>-0.10919932185626635</v>
      </c>
      <c r="D143" s="1757">
        <f t="shared" si="29"/>
        <v>-0.2</v>
      </c>
      <c r="E143" s="687">
        <f t="shared" si="38"/>
        <v>100.72025910859442</v>
      </c>
      <c r="F143" s="266">
        <f t="shared" si="35"/>
        <v>-0.10140277756850935</v>
      </c>
      <c r="G143" s="611">
        <f t="shared" si="26"/>
        <v>100.91717668086703</v>
      </c>
      <c r="H143" s="633">
        <f t="shared" si="36"/>
        <v>-9.5784489376740112E-2</v>
      </c>
      <c r="I143" s="1726" t="s">
        <v>346</v>
      </c>
      <c r="J143" s="2622" t="str">
        <f t="shared" si="31"/>
        <v>---</v>
      </c>
      <c r="K143" s="2619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603">
        <v>38565</v>
      </c>
      <c r="B144" s="2640">
        <v>100.51949768377544</v>
      </c>
      <c r="C144" s="2629">
        <f t="shared" si="34"/>
        <v>-9.2818332051322727E-2</v>
      </c>
      <c r="D144" s="1757">
        <f t="shared" si="29"/>
        <v>-0.4</v>
      </c>
      <c r="E144" s="687">
        <f t="shared" si="38"/>
        <v>100.61777634576174</v>
      </c>
      <c r="F144" s="266">
        <f t="shared" si="35"/>
        <v>-0.10248276283267899</v>
      </c>
      <c r="G144" s="611">
        <f t="shared" ref="G144:G207" si="40">SUM(B138:B144)/7</f>
        <v>100.81684316413829</v>
      </c>
      <c r="H144" s="633">
        <f t="shared" si="36"/>
        <v>-0.10033351672873891</v>
      </c>
      <c r="I144" s="1726" t="s">
        <v>346</v>
      </c>
      <c r="J144" s="2622" t="str">
        <f t="shared" si="31"/>
        <v>---</v>
      </c>
      <c r="K144" s="2619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603">
        <v>38596</v>
      </c>
      <c r="B145" s="2640">
        <v>100.46067308874282</v>
      </c>
      <c r="C145" s="2629">
        <f t="shared" si="34"/>
        <v>-5.8824595032618276E-2</v>
      </c>
      <c r="D145" s="1757">
        <f t="shared" si="29"/>
        <v>-0.6</v>
      </c>
      <c r="E145" s="687">
        <f t="shared" si="38"/>
        <v>100.53082892944833</v>
      </c>
      <c r="F145" s="266">
        <f t="shared" si="35"/>
        <v>-8.6947416313407189E-2</v>
      </c>
      <c r="G145" s="611">
        <f t="shared" si="40"/>
        <v>100.72346676409832</v>
      </c>
      <c r="H145" s="633">
        <f t="shared" si="36"/>
        <v>-9.3376400039971941E-2</v>
      </c>
      <c r="I145" s="1726" t="s">
        <v>346</v>
      </c>
      <c r="J145" s="2622" t="str">
        <f t="shared" si="31"/>
        <v>谷</v>
      </c>
      <c r="K145" s="2619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603">
        <v>38626</v>
      </c>
      <c r="B146" s="2640">
        <v>100.47290996441838</v>
      </c>
      <c r="C146" s="2629">
        <f t="shared" si="34"/>
        <v>1.223687567555487E-2</v>
      </c>
      <c r="D146" s="1757">
        <f t="shared" ref="D146:D209" si="43">ROUND((B146-B134)/B134*100,1)</f>
        <v>-0.7</v>
      </c>
      <c r="E146" s="687">
        <f t="shared" si="38"/>
        <v>100.48436024564553</v>
      </c>
      <c r="F146" s="266">
        <f t="shared" si="35"/>
        <v>-4.6468683802800115E-2</v>
      </c>
      <c r="G146" s="611">
        <f t="shared" si="40"/>
        <v>100.64719748732173</v>
      </c>
      <c r="H146" s="633">
        <f t="shared" si="36"/>
        <v>-7.6269276776585571E-2</v>
      </c>
      <c r="I146" s="1726" t="s">
        <v>346</v>
      </c>
      <c r="J146" s="2622" t="str">
        <f t="shared" si="31"/>
        <v>---</v>
      </c>
      <c r="K146" s="2619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603">
        <v>38657</v>
      </c>
      <c r="B147" s="2640">
        <v>100.57387539335446</v>
      </c>
      <c r="C147" s="2629">
        <f t="shared" si="34"/>
        <v>0.10096542893607818</v>
      </c>
      <c r="D147" s="1757">
        <f t="shared" si="43"/>
        <v>-0.7</v>
      </c>
      <c r="E147" s="687">
        <f t="shared" si="38"/>
        <v>100.50248614883856</v>
      </c>
      <c r="F147" s="266">
        <f t="shared" si="35"/>
        <v>1.8125903193023873E-2</v>
      </c>
      <c r="G147" s="611">
        <f t="shared" si="40"/>
        <v>100.59824763658206</v>
      </c>
      <c r="H147" s="633">
        <f t="shared" si="36"/>
        <v>-4.8949850739674616E-2</v>
      </c>
      <c r="I147" s="1726" t="s">
        <v>349</v>
      </c>
      <c r="J147" s="2622" t="str">
        <f t="shared" si="31"/>
        <v>---</v>
      </c>
      <c r="K147" s="2619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604">
        <v>38687</v>
      </c>
      <c r="B148" s="2640">
        <v>100.73857435595362</v>
      </c>
      <c r="C148" s="2630">
        <f t="shared" si="34"/>
        <v>0.16469896259916084</v>
      </c>
      <c r="D148" s="1758">
        <f t="shared" si="43"/>
        <v>-0.5</v>
      </c>
      <c r="E148" s="688">
        <f t="shared" si="38"/>
        <v>100.59511990457548</v>
      </c>
      <c r="F148" s="267">
        <f t="shared" si="35"/>
        <v>9.263375573692656E-2</v>
      </c>
      <c r="G148" s="612">
        <f t="shared" si="40"/>
        <v>100.58562311996492</v>
      </c>
      <c r="H148" s="634">
        <f t="shared" si="36"/>
        <v>-1.262451661713726E-2</v>
      </c>
      <c r="I148" s="1727" t="s">
        <v>349</v>
      </c>
      <c r="J148" s="2623" t="str">
        <f t="shared" si="31"/>
        <v>---</v>
      </c>
      <c r="K148" s="2619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603">
        <v>38718</v>
      </c>
      <c r="B149" s="2640">
        <v>100.98518294160343</v>
      </c>
      <c r="C149" s="2629">
        <f t="shared" si="34"/>
        <v>0.2466085856498097</v>
      </c>
      <c r="D149" s="1757">
        <f t="shared" si="43"/>
        <v>-0.2</v>
      </c>
      <c r="E149" s="687">
        <f t="shared" si="38"/>
        <v>100.76587756363718</v>
      </c>
      <c r="F149" s="266">
        <f t="shared" si="35"/>
        <v>0.17075765906169238</v>
      </c>
      <c r="G149" s="611">
        <f t="shared" si="40"/>
        <v>100.62328992052497</v>
      </c>
      <c r="H149" s="633">
        <f t="shared" si="36"/>
        <v>3.7666800560046454E-2</v>
      </c>
      <c r="I149" s="1726" t="s">
        <v>344</v>
      </c>
      <c r="J149" s="2624" t="str">
        <f t="shared" si="31"/>
        <v>---</v>
      </c>
      <c r="K149" s="2619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603">
        <v>38749</v>
      </c>
      <c r="B150" s="2640">
        <v>101.2587518682068</v>
      </c>
      <c r="C150" s="2629">
        <f t="shared" si="34"/>
        <v>0.27356892660337451</v>
      </c>
      <c r="D150" s="1757">
        <f t="shared" si="43"/>
        <v>0.1</v>
      </c>
      <c r="E150" s="687">
        <f t="shared" si="38"/>
        <v>100.99416972192127</v>
      </c>
      <c r="F150" s="266">
        <f t="shared" si="35"/>
        <v>0.22829215828409133</v>
      </c>
      <c r="G150" s="611">
        <f t="shared" si="40"/>
        <v>100.71563789943642</v>
      </c>
      <c r="H150" s="633">
        <f t="shared" si="36"/>
        <v>9.2347978911448081E-2</v>
      </c>
      <c r="I150" s="1726" t="s">
        <v>344</v>
      </c>
      <c r="J150" s="2622" t="str">
        <f t="shared" si="31"/>
        <v>---</v>
      </c>
      <c r="K150" s="2619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603">
        <v>38777</v>
      </c>
      <c r="B151" s="2640">
        <v>101.51803149194423</v>
      </c>
      <c r="C151" s="2629">
        <f t="shared" si="34"/>
        <v>0.2592796237374273</v>
      </c>
      <c r="D151" s="1757">
        <f t="shared" si="43"/>
        <v>0.5</v>
      </c>
      <c r="E151" s="687">
        <f t="shared" si="38"/>
        <v>101.25398876725149</v>
      </c>
      <c r="F151" s="266">
        <f t="shared" si="35"/>
        <v>0.25981904533021805</v>
      </c>
      <c r="G151" s="611">
        <f t="shared" si="40"/>
        <v>100.85828558631769</v>
      </c>
      <c r="H151" s="633">
        <f t="shared" si="36"/>
        <v>0.1426476868812756</v>
      </c>
      <c r="I151" s="1726" t="s">
        <v>344</v>
      </c>
      <c r="J151" s="2622" t="str">
        <f t="shared" si="31"/>
        <v>---</v>
      </c>
      <c r="K151" s="2619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603">
        <v>38808</v>
      </c>
      <c r="B152" s="2640">
        <v>101.7615511648673</v>
      </c>
      <c r="C152" s="2629">
        <f t="shared" si="34"/>
        <v>0.24351967292307108</v>
      </c>
      <c r="D152" s="1757">
        <f t="shared" si="43"/>
        <v>0.8</v>
      </c>
      <c r="E152" s="687">
        <f t="shared" si="38"/>
        <v>101.51277817500612</v>
      </c>
      <c r="F152" s="266">
        <f t="shared" si="35"/>
        <v>0.25878940775463377</v>
      </c>
      <c r="G152" s="611">
        <f t="shared" si="40"/>
        <v>101.04412531147833</v>
      </c>
      <c r="H152" s="633">
        <f t="shared" si="36"/>
        <v>0.18583972516063341</v>
      </c>
      <c r="I152" s="1726" t="s">
        <v>344</v>
      </c>
      <c r="J152" s="2622" t="str">
        <f t="shared" si="31"/>
        <v>---</v>
      </c>
      <c r="K152" s="2619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603">
        <v>38838</v>
      </c>
      <c r="B153" s="2640">
        <v>101.97879696159771</v>
      </c>
      <c r="C153" s="2629">
        <f t="shared" si="34"/>
        <v>0.21724579673040978</v>
      </c>
      <c r="D153" s="1757">
        <f t="shared" si="43"/>
        <v>1.1000000000000001</v>
      </c>
      <c r="E153" s="687">
        <f t="shared" si="38"/>
        <v>101.7527932061364</v>
      </c>
      <c r="F153" s="266">
        <f t="shared" si="35"/>
        <v>0.24001503113028377</v>
      </c>
      <c r="G153" s="611">
        <f t="shared" si="40"/>
        <v>101.25925202536108</v>
      </c>
      <c r="H153" s="633">
        <f t="shared" si="36"/>
        <v>0.21512671388275351</v>
      </c>
      <c r="I153" s="1726" t="s">
        <v>344</v>
      </c>
      <c r="J153" s="2622" t="str">
        <f t="shared" si="31"/>
        <v>---</v>
      </c>
      <c r="K153" s="2619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603">
        <v>38869</v>
      </c>
      <c r="B154" s="2640">
        <v>102.1528952711586</v>
      </c>
      <c r="C154" s="2629">
        <f t="shared" si="34"/>
        <v>0.17409830956088967</v>
      </c>
      <c r="D154" s="1757">
        <f t="shared" si="43"/>
        <v>1.4</v>
      </c>
      <c r="E154" s="687">
        <f t="shared" si="38"/>
        <v>101.96441446587453</v>
      </c>
      <c r="F154" s="266">
        <f t="shared" si="35"/>
        <v>0.21162125973812351</v>
      </c>
      <c r="G154" s="611">
        <f t="shared" si="40"/>
        <v>101.4848262936188</v>
      </c>
      <c r="H154" s="633">
        <f t="shared" si="36"/>
        <v>0.22557426825771643</v>
      </c>
      <c r="I154" s="1726" t="s">
        <v>344</v>
      </c>
      <c r="J154" s="2622" t="str">
        <f t="shared" si="31"/>
        <v>---</v>
      </c>
      <c r="K154" s="2619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603">
        <v>38899</v>
      </c>
      <c r="B155" s="2640">
        <v>102.26939602390499</v>
      </c>
      <c r="C155" s="2629">
        <f t="shared" si="34"/>
        <v>0.11650075274638994</v>
      </c>
      <c r="D155" s="1757">
        <f t="shared" si="43"/>
        <v>1.6</v>
      </c>
      <c r="E155" s="687">
        <f t="shared" si="38"/>
        <v>102.13369608555377</v>
      </c>
      <c r="F155" s="266">
        <f t="shared" si="35"/>
        <v>0.16928161967923927</v>
      </c>
      <c r="G155" s="611">
        <f t="shared" si="40"/>
        <v>101.70351510332614</v>
      </c>
      <c r="H155" s="633">
        <f t="shared" si="36"/>
        <v>0.21868880970734494</v>
      </c>
      <c r="I155" s="1726" t="s">
        <v>344</v>
      </c>
      <c r="J155" s="2622" t="str">
        <f t="shared" si="31"/>
        <v>---</v>
      </c>
      <c r="K155" s="2619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603">
        <v>38930</v>
      </c>
      <c r="B156" s="2640">
        <v>102.33350930497961</v>
      </c>
      <c r="C156" s="2629">
        <f t="shared" si="34"/>
        <v>6.4113281074625661E-2</v>
      </c>
      <c r="D156" s="1757">
        <f t="shared" si="43"/>
        <v>1.8</v>
      </c>
      <c r="E156" s="687">
        <f t="shared" si="38"/>
        <v>102.25193353334772</v>
      </c>
      <c r="F156" s="266">
        <f t="shared" si="35"/>
        <v>0.11823744779395895</v>
      </c>
      <c r="G156" s="611">
        <f t="shared" si="40"/>
        <v>101.89613315523704</v>
      </c>
      <c r="H156" s="633">
        <f t="shared" si="36"/>
        <v>0.1926180519108982</v>
      </c>
      <c r="I156" s="1726" t="s">
        <v>344</v>
      </c>
      <c r="J156" s="2622" t="str">
        <f t="shared" si="31"/>
        <v>---</v>
      </c>
      <c r="K156" s="2619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603">
        <v>38961</v>
      </c>
      <c r="B157" s="2640">
        <v>102.331890931369</v>
      </c>
      <c r="C157" s="2629">
        <f t="shared" si="34"/>
        <v>-1.6183736106114566E-3</v>
      </c>
      <c r="D157" s="1757">
        <f t="shared" si="43"/>
        <v>1.9</v>
      </c>
      <c r="E157" s="687">
        <f t="shared" si="38"/>
        <v>102.31159875341787</v>
      </c>
      <c r="F157" s="266">
        <f t="shared" si="35"/>
        <v>5.9665220070144187E-2</v>
      </c>
      <c r="G157" s="611">
        <f t="shared" si="40"/>
        <v>102.04943873568878</v>
      </c>
      <c r="H157" s="633">
        <f t="shared" si="36"/>
        <v>0.15330558045174314</v>
      </c>
      <c r="I157" s="1726" t="s">
        <v>344</v>
      </c>
      <c r="J157" s="2622" t="str">
        <f t="shared" si="31"/>
        <v>---</v>
      </c>
      <c r="K157" s="2619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603">
        <v>38991</v>
      </c>
      <c r="B158" s="2640">
        <v>102.2541999529729</v>
      </c>
      <c r="C158" s="2629">
        <f t="shared" si="34"/>
        <v>-7.7690978396105947E-2</v>
      </c>
      <c r="D158" s="1757">
        <f t="shared" si="43"/>
        <v>1.8</v>
      </c>
      <c r="E158" s="687">
        <f t="shared" si="38"/>
        <v>102.3065333964405</v>
      </c>
      <c r="F158" s="266">
        <f t="shared" si="35"/>
        <v>-5.0653569773686513E-3</v>
      </c>
      <c r="G158" s="611">
        <f t="shared" si="40"/>
        <v>102.15460565869284</v>
      </c>
      <c r="H158" s="633">
        <f t="shared" si="36"/>
        <v>0.10516692300406305</v>
      </c>
      <c r="I158" s="1726" t="s">
        <v>349</v>
      </c>
      <c r="J158" s="2622" t="str">
        <f t="shared" si="31"/>
        <v>---</v>
      </c>
      <c r="K158" s="2619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603">
        <v>39022</v>
      </c>
      <c r="B159" s="2640">
        <v>102.12505507383165</v>
      </c>
      <c r="C159" s="2629">
        <f t="shared" si="34"/>
        <v>-0.12914487914125061</v>
      </c>
      <c r="D159" s="1757">
        <f t="shared" si="43"/>
        <v>1.5</v>
      </c>
      <c r="E159" s="687">
        <f t="shared" si="38"/>
        <v>102.23704865272452</v>
      </c>
      <c r="F159" s="266">
        <f t="shared" si="35"/>
        <v>-6.9484743715975128E-2</v>
      </c>
      <c r="G159" s="611">
        <f t="shared" si="40"/>
        <v>102.20653478854491</v>
      </c>
      <c r="H159" s="633">
        <f t="shared" si="36"/>
        <v>5.1929129852069877E-2</v>
      </c>
      <c r="I159" s="1726" t="s">
        <v>349</v>
      </c>
      <c r="J159" s="2622" t="str">
        <f t="shared" si="31"/>
        <v>---</v>
      </c>
      <c r="K159" s="2619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603">
        <v>39052</v>
      </c>
      <c r="B160" s="2640">
        <v>101.95832930171083</v>
      </c>
      <c r="C160" s="2629">
        <f t="shared" si="34"/>
        <v>-0.16672577212081308</v>
      </c>
      <c r="D160" s="1757">
        <f t="shared" si="43"/>
        <v>1.2</v>
      </c>
      <c r="E160" s="687">
        <f t="shared" si="38"/>
        <v>102.11252810950513</v>
      </c>
      <c r="F160" s="266">
        <f t="shared" si="35"/>
        <v>-0.12452054321938988</v>
      </c>
      <c r="G160" s="611">
        <f t="shared" si="40"/>
        <v>102.2036108371325</v>
      </c>
      <c r="H160" s="633">
        <f t="shared" si="36"/>
        <v>-2.9239514124128618E-3</v>
      </c>
      <c r="I160" s="1726" t="s">
        <v>346</v>
      </c>
      <c r="J160" s="2622" t="str">
        <f t="shared" si="31"/>
        <v>---</v>
      </c>
      <c r="K160" s="2619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605">
        <v>39083</v>
      </c>
      <c r="B161" s="2640">
        <v>101.78324290549851</v>
      </c>
      <c r="C161" s="2631">
        <f t="shared" si="34"/>
        <v>-0.17508639621232192</v>
      </c>
      <c r="D161" s="1756">
        <f t="shared" si="43"/>
        <v>0.8</v>
      </c>
      <c r="E161" s="689">
        <f t="shared" si="38"/>
        <v>101.95554242701367</v>
      </c>
      <c r="F161" s="268">
        <f t="shared" si="35"/>
        <v>-0.1569856824914666</v>
      </c>
      <c r="G161" s="613">
        <f t="shared" si="40"/>
        <v>102.15080335632392</v>
      </c>
      <c r="H161" s="635">
        <f t="shared" si="36"/>
        <v>-5.2807480808581886E-2</v>
      </c>
      <c r="I161" s="1728" t="s">
        <v>346</v>
      </c>
      <c r="J161" s="2622" t="str">
        <f t="shared" si="31"/>
        <v>---</v>
      </c>
      <c r="K161" s="2619">
        <v>0</v>
      </c>
      <c r="L161" s="1776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603">
        <v>39114</v>
      </c>
      <c r="B162" s="2640">
        <v>101.63580059788789</v>
      </c>
      <c r="C162" s="2629">
        <f t="shared" si="34"/>
        <v>-0.14744230761061772</v>
      </c>
      <c r="D162" s="1757">
        <f t="shared" si="43"/>
        <v>0.4</v>
      </c>
      <c r="E162" s="687">
        <f t="shared" si="38"/>
        <v>101.79245760169908</v>
      </c>
      <c r="F162" s="266">
        <f t="shared" si="35"/>
        <v>-0.16308482531458424</v>
      </c>
      <c r="G162" s="611">
        <f t="shared" si="40"/>
        <v>102.06028972403575</v>
      </c>
      <c r="H162" s="633">
        <f t="shared" si="36"/>
        <v>-9.0513632288164558E-2</v>
      </c>
      <c r="I162" s="1726" t="s">
        <v>346</v>
      </c>
      <c r="J162" s="2622" t="str">
        <f t="shared" si="31"/>
        <v>---</v>
      </c>
      <c r="K162" s="2619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603">
        <v>39142</v>
      </c>
      <c r="B163" s="2640">
        <v>101.48179483667188</v>
      </c>
      <c r="C163" s="2629">
        <f t="shared" si="34"/>
        <v>-0.15400576121601262</v>
      </c>
      <c r="D163" s="1757">
        <f t="shared" si="43"/>
        <v>0</v>
      </c>
      <c r="E163" s="687">
        <f t="shared" si="38"/>
        <v>101.63361278001942</v>
      </c>
      <c r="F163" s="266">
        <f t="shared" si="35"/>
        <v>-0.15884482167966496</v>
      </c>
      <c r="G163" s="611">
        <f t="shared" si="40"/>
        <v>101.93861622856323</v>
      </c>
      <c r="H163" s="633">
        <f t="shared" si="36"/>
        <v>-0.12167349547252115</v>
      </c>
      <c r="I163" s="1726" t="s">
        <v>346</v>
      </c>
      <c r="J163" s="2622" t="str">
        <f t="shared" si="31"/>
        <v>---</v>
      </c>
      <c r="K163" s="2619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603">
        <v>39173</v>
      </c>
      <c r="B164" s="2640">
        <v>101.32053733187387</v>
      </c>
      <c r="C164" s="2629">
        <f t="shared" si="34"/>
        <v>-0.16125750479801582</v>
      </c>
      <c r="D164" s="1757">
        <f t="shared" si="43"/>
        <v>-0.4</v>
      </c>
      <c r="E164" s="687">
        <f t="shared" si="38"/>
        <v>101.4793775888112</v>
      </c>
      <c r="F164" s="266">
        <f t="shared" si="35"/>
        <v>-0.15423519120821538</v>
      </c>
      <c r="G164" s="611">
        <f t="shared" si="40"/>
        <v>101.79413714292107</v>
      </c>
      <c r="H164" s="633">
        <f t="shared" si="36"/>
        <v>-0.1444790856421605</v>
      </c>
      <c r="I164" s="1726" t="s">
        <v>346</v>
      </c>
      <c r="J164" s="2622" t="str">
        <f t="shared" si="31"/>
        <v>---</v>
      </c>
      <c r="K164" s="2619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603">
        <v>39203</v>
      </c>
      <c r="B165" s="2640">
        <v>101.14698231650677</v>
      </c>
      <c r="C165" s="2629">
        <f t="shared" si="34"/>
        <v>-0.17355501536709994</v>
      </c>
      <c r="D165" s="1757">
        <f t="shared" si="43"/>
        <v>-0.8</v>
      </c>
      <c r="E165" s="687">
        <f t="shared" si="38"/>
        <v>101.31643816168418</v>
      </c>
      <c r="F165" s="266">
        <f t="shared" si="35"/>
        <v>-0.16293942712702858</v>
      </c>
      <c r="G165" s="611">
        <f t="shared" si="40"/>
        <v>101.6359631948545</v>
      </c>
      <c r="H165" s="633">
        <f t="shared" si="36"/>
        <v>-0.15817394806657603</v>
      </c>
      <c r="I165" s="1726" t="s">
        <v>346</v>
      </c>
      <c r="J165" s="2622" t="str">
        <f t="shared" si="31"/>
        <v>---</v>
      </c>
      <c r="K165" s="2619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603">
        <v>39234</v>
      </c>
      <c r="B166" s="2640">
        <v>100.94918658959949</v>
      </c>
      <c r="C166" s="2629">
        <f t="shared" si="34"/>
        <v>-0.19779572690727321</v>
      </c>
      <c r="D166" s="1757">
        <f t="shared" si="43"/>
        <v>-1.2</v>
      </c>
      <c r="E166" s="687">
        <f t="shared" si="38"/>
        <v>101.13890207932671</v>
      </c>
      <c r="F166" s="266">
        <f t="shared" si="35"/>
        <v>-0.17753608235746299</v>
      </c>
      <c r="G166" s="611">
        <f t="shared" si="40"/>
        <v>101.46798198282133</v>
      </c>
      <c r="H166" s="633">
        <f t="shared" si="36"/>
        <v>-0.16798121203316896</v>
      </c>
      <c r="I166" s="1726" t="s">
        <v>346</v>
      </c>
      <c r="J166" s="2622" t="str">
        <f t="shared" si="31"/>
        <v>---</v>
      </c>
      <c r="K166" s="2619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603">
        <v>39264</v>
      </c>
      <c r="B167" s="2640">
        <v>100.77900452708963</v>
      </c>
      <c r="C167" s="2629">
        <f t="shared" si="34"/>
        <v>-0.17018206250986623</v>
      </c>
      <c r="D167" s="1757">
        <f t="shared" si="43"/>
        <v>-1.5</v>
      </c>
      <c r="E167" s="687">
        <f t="shared" si="38"/>
        <v>100.95839114439862</v>
      </c>
      <c r="F167" s="266">
        <f t="shared" si="35"/>
        <v>-0.180510934928094</v>
      </c>
      <c r="G167" s="611">
        <f t="shared" si="40"/>
        <v>101.29950701501831</v>
      </c>
      <c r="H167" s="633">
        <f t="shared" si="36"/>
        <v>-0.16847496780302151</v>
      </c>
      <c r="I167" s="1726" t="s">
        <v>346</v>
      </c>
      <c r="J167" s="2622" t="str">
        <f t="shared" si="31"/>
        <v>---</v>
      </c>
      <c r="K167" s="2619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603">
        <v>39295</v>
      </c>
      <c r="B168" s="2640">
        <v>100.63276245702295</v>
      </c>
      <c r="C168" s="2629">
        <f t="shared" si="34"/>
        <v>-0.14624207006667689</v>
      </c>
      <c r="D168" s="1757">
        <f t="shared" si="43"/>
        <v>-1.7</v>
      </c>
      <c r="E168" s="687">
        <f t="shared" si="38"/>
        <v>100.7869845245707</v>
      </c>
      <c r="F168" s="266">
        <f t="shared" si="35"/>
        <v>-0.17140661982791983</v>
      </c>
      <c r="G168" s="611">
        <f t="shared" si="40"/>
        <v>101.13515266523608</v>
      </c>
      <c r="H168" s="633">
        <f t="shared" si="36"/>
        <v>-0.16435434978222929</v>
      </c>
      <c r="I168" s="1726" t="s">
        <v>346</v>
      </c>
      <c r="J168" s="2622" t="str">
        <f t="shared" si="31"/>
        <v>---</v>
      </c>
      <c r="K168" s="2619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603">
        <v>39326</v>
      </c>
      <c r="B169" s="2640">
        <v>100.54692727038436</v>
      </c>
      <c r="C169" s="2629">
        <f t="shared" si="34"/>
        <v>-8.5835186638590244E-2</v>
      </c>
      <c r="D169" s="1757">
        <f t="shared" si="43"/>
        <v>-1.7</v>
      </c>
      <c r="E169" s="687">
        <f t="shared" si="38"/>
        <v>100.65289808483232</v>
      </c>
      <c r="F169" s="266">
        <f t="shared" si="35"/>
        <v>-0.13408643973838252</v>
      </c>
      <c r="G169" s="611">
        <f t="shared" si="40"/>
        <v>100.97959933273556</v>
      </c>
      <c r="H169" s="633">
        <f t="shared" si="36"/>
        <v>-0.15555333250051717</v>
      </c>
      <c r="I169" s="1726" t="s">
        <v>346</v>
      </c>
      <c r="J169" s="2622" t="str">
        <f t="shared" si="31"/>
        <v>---</v>
      </c>
      <c r="K169" s="2619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603">
        <v>39356</v>
      </c>
      <c r="B170" s="2640">
        <v>100.54681188794912</v>
      </c>
      <c r="C170" s="2629">
        <f t="shared" si="34"/>
        <v>-1.1538243524000791E-4</v>
      </c>
      <c r="D170" s="1757">
        <f t="shared" si="43"/>
        <v>-1.7</v>
      </c>
      <c r="E170" s="687">
        <f t="shared" si="38"/>
        <v>100.57550053845215</v>
      </c>
      <c r="F170" s="266">
        <f t="shared" si="35"/>
        <v>-7.7397546380169047E-2</v>
      </c>
      <c r="G170" s="611">
        <f t="shared" si="40"/>
        <v>100.84603034006089</v>
      </c>
      <c r="H170" s="633">
        <f t="shared" si="36"/>
        <v>-0.13356899267466815</v>
      </c>
      <c r="I170" s="1726" t="s">
        <v>346</v>
      </c>
      <c r="J170" s="2622" t="str">
        <f t="shared" si="31"/>
        <v>---</v>
      </c>
      <c r="K170" s="2619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603">
        <v>39387</v>
      </c>
      <c r="B171" s="2640">
        <v>100.60814378550961</v>
      </c>
      <c r="C171" s="2629">
        <f t="shared" si="34"/>
        <v>6.1331897560492621E-2</v>
      </c>
      <c r="D171" s="1757">
        <f t="shared" si="43"/>
        <v>-1.5</v>
      </c>
      <c r="E171" s="687">
        <f t="shared" si="38"/>
        <v>100.56729431461436</v>
      </c>
      <c r="F171" s="266">
        <f t="shared" si="35"/>
        <v>-8.2062238377886842E-3</v>
      </c>
      <c r="G171" s="611">
        <f t="shared" si="40"/>
        <v>100.74425983343743</v>
      </c>
      <c r="H171" s="633">
        <f t="shared" si="36"/>
        <v>-0.10177050662346687</v>
      </c>
      <c r="I171" s="1726" t="s">
        <v>350</v>
      </c>
      <c r="J171" s="2622" t="str">
        <f t="shared" si="31"/>
        <v>---</v>
      </c>
      <c r="K171" s="2619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604">
        <v>39417</v>
      </c>
      <c r="B172" s="2640">
        <v>100.72773502339682</v>
      </c>
      <c r="C172" s="2630">
        <f t="shared" si="34"/>
        <v>0.1195912378872066</v>
      </c>
      <c r="D172" s="1758">
        <f t="shared" si="43"/>
        <v>-1.2</v>
      </c>
      <c r="E172" s="688">
        <f t="shared" si="38"/>
        <v>100.62756356561852</v>
      </c>
      <c r="F172" s="267">
        <f t="shared" si="35"/>
        <v>6.0269251004157809E-2</v>
      </c>
      <c r="G172" s="612">
        <f t="shared" si="40"/>
        <v>100.68436736299314</v>
      </c>
      <c r="H172" s="634">
        <f t="shared" si="36"/>
        <v>-5.9892470444282253E-2</v>
      </c>
      <c r="I172" s="1727" t="s">
        <v>350</v>
      </c>
      <c r="J172" s="2623" t="str">
        <f t="shared" si="31"/>
        <v>---</v>
      </c>
      <c r="K172" s="2619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603">
        <v>39448</v>
      </c>
      <c r="B173" s="2640">
        <v>100.90656506068849</v>
      </c>
      <c r="C173" s="2629">
        <f t="shared" si="34"/>
        <v>0.17883003729167513</v>
      </c>
      <c r="D173" s="1757">
        <f t="shared" si="43"/>
        <v>-0.9</v>
      </c>
      <c r="E173" s="687">
        <f t="shared" si="38"/>
        <v>100.74748128986498</v>
      </c>
      <c r="F173" s="266">
        <f t="shared" si="35"/>
        <v>0.11991772424646285</v>
      </c>
      <c r="G173" s="611">
        <f t="shared" si="40"/>
        <v>100.67827857314872</v>
      </c>
      <c r="H173" s="633">
        <f t="shared" si="36"/>
        <v>-6.088789844426401E-3</v>
      </c>
      <c r="I173" s="1726" t="s">
        <v>344</v>
      </c>
      <c r="J173" s="2624" t="str">
        <f t="shared" si="31"/>
        <v>---</v>
      </c>
      <c r="K173" s="2619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603">
        <v>39479</v>
      </c>
      <c r="B174" s="2640">
        <v>101.12712209260401</v>
      </c>
      <c r="C174" s="2629">
        <f t="shared" si="34"/>
        <v>0.22055703191551856</v>
      </c>
      <c r="D174" s="1757">
        <f t="shared" si="43"/>
        <v>-0.5</v>
      </c>
      <c r="E174" s="687">
        <f t="shared" si="38"/>
        <v>100.92047405889645</v>
      </c>
      <c r="F174" s="266">
        <f t="shared" si="35"/>
        <v>0.17299276903146676</v>
      </c>
      <c r="G174" s="611">
        <f t="shared" si="40"/>
        <v>100.7280096539365</v>
      </c>
      <c r="H174" s="633">
        <f t="shared" si="36"/>
        <v>4.9731080787779547E-2</v>
      </c>
      <c r="I174" s="1726" t="s">
        <v>344</v>
      </c>
      <c r="J174" s="2622" t="str">
        <f t="shared" si="31"/>
        <v>---</v>
      </c>
      <c r="K174" s="2619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603">
        <v>39508</v>
      </c>
      <c r="B175" s="2640">
        <v>101.33411790504151</v>
      </c>
      <c r="C175" s="2629">
        <f t="shared" si="34"/>
        <v>0.20699581243749776</v>
      </c>
      <c r="D175" s="1757">
        <f t="shared" si="43"/>
        <v>-0.1</v>
      </c>
      <c r="E175" s="687">
        <f t="shared" si="38"/>
        <v>101.12260168611134</v>
      </c>
      <c r="F175" s="266">
        <f t="shared" si="35"/>
        <v>0.20212762721489241</v>
      </c>
      <c r="G175" s="611">
        <f t="shared" si="40"/>
        <v>100.82820328936769</v>
      </c>
      <c r="H175" s="633">
        <f t="shared" si="36"/>
        <v>0.10019363543119653</v>
      </c>
      <c r="I175" s="1726" t="s">
        <v>344</v>
      </c>
      <c r="J175" s="2622" t="str">
        <f t="shared" si="31"/>
        <v>---</v>
      </c>
      <c r="K175" s="2619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603">
        <v>39539</v>
      </c>
      <c r="B176" s="2640">
        <v>101.47896873997158</v>
      </c>
      <c r="C176" s="2629">
        <f t="shared" si="34"/>
        <v>0.14485083493006812</v>
      </c>
      <c r="D176" s="1757">
        <f t="shared" si="43"/>
        <v>0.2</v>
      </c>
      <c r="E176" s="687">
        <f t="shared" si="38"/>
        <v>101.31340291253905</v>
      </c>
      <c r="F176" s="266">
        <f t="shared" si="35"/>
        <v>0.19080122642770903</v>
      </c>
      <c r="G176" s="611">
        <f t="shared" si="40"/>
        <v>100.96135207073731</v>
      </c>
      <c r="H176" s="633">
        <f t="shared" si="36"/>
        <v>0.13314878136961283</v>
      </c>
      <c r="I176" s="1726" t="s">
        <v>344</v>
      </c>
      <c r="J176" s="2622" t="str">
        <f t="shared" si="31"/>
        <v>山</v>
      </c>
      <c r="K176" s="2619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603">
        <v>39569</v>
      </c>
      <c r="B177" s="2640">
        <v>101.46786200867142</v>
      </c>
      <c r="C177" s="2629">
        <f t="shared" si="34"/>
        <v>-1.1106731300159822E-2</v>
      </c>
      <c r="D177" s="1757">
        <f t="shared" si="43"/>
        <v>0.3</v>
      </c>
      <c r="E177" s="687">
        <f t="shared" si="38"/>
        <v>101.4269828845615</v>
      </c>
      <c r="F177" s="266">
        <f t="shared" si="35"/>
        <v>0.11357997202244974</v>
      </c>
      <c r="G177" s="611">
        <f t="shared" si="40"/>
        <v>101.09293065941192</v>
      </c>
      <c r="H177" s="633">
        <f t="shared" si="36"/>
        <v>0.13157858867461414</v>
      </c>
      <c r="I177" s="1726" t="s">
        <v>344</v>
      </c>
      <c r="J177" s="2622" t="str">
        <f t="shared" si="31"/>
        <v>---</v>
      </c>
      <c r="K177" s="2619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603">
        <v>39600</v>
      </c>
      <c r="B178" s="2640">
        <v>101.26298742078269</v>
      </c>
      <c r="C178" s="2629">
        <f t="shared" si="34"/>
        <v>-0.20487458788872459</v>
      </c>
      <c r="D178" s="1757">
        <f t="shared" si="43"/>
        <v>0.3</v>
      </c>
      <c r="E178" s="687">
        <f t="shared" si="38"/>
        <v>101.40327272314188</v>
      </c>
      <c r="F178" s="266">
        <f t="shared" si="35"/>
        <v>-2.3710161419614906E-2</v>
      </c>
      <c r="G178" s="611">
        <f t="shared" si="40"/>
        <v>101.18647975016522</v>
      </c>
      <c r="H178" s="633">
        <f t="shared" si="36"/>
        <v>9.3549090753299424E-2</v>
      </c>
      <c r="I178" s="1726" t="s">
        <v>350</v>
      </c>
      <c r="J178" s="2622" t="str">
        <f t="shared" si="31"/>
        <v>---</v>
      </c>
      <c r="K178" s="2619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603">
        <v>39630</v>
      </c>
      <c r="B179" s="2640">
        <v>100.85879822755224</v>
      </c>
      <c r="C179" s="2629">
        <f t="shared" si="34"/>
        <v>-0.40418919323045088</v>
      </c>
      <c r="D179" s="1757">
        <f t="shared" si="43"/>
        <v>0.1</v>
      </c>
      <c r="E179" s="687">
        <f t="shared" si="38"/>
        <v>101.19654921900212</v>
      </c>
      <c r="F179" s="266">
        <f t="shared" si="35"/>
        <v>-0.20672350413975948</v>
      </c>
      <c r="G179" s="611">
        <f t="shared" si="40"/>
        <v>101.20520306504456</v>
      </c>
      <c r="H179" s="633">
        <f t="shared" si="36"/>
        <v>1.8723314879338204E-2</v>
      </c>
      <c r="I179" s="1726" t="s">
        <v>350</v>
      </c>
      <c r="J179" s="2622" t="str">
        <f t="shared" si="31"/>
        <v>---</v>
      </c>
      <c r="K179" s="2619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603">
        <v>39661</v>
      </c>
      <c r="B180" s="2640">
        <v>100.26968582458319</v>
      </c>
      <c r="C180" s="2629">
        <f t="shared" si="34"/>
        <v>-0.58911240296905021</v>
      </c>
      <c r="D180" s="1757">
        <f t="shared" si="43"/>
        <v>-0.4</v>
      </c>
      <c r="E180" s="687">
        <f t="shared" si="38"/>
        <v>100.79715715763938</v>
      </c>
      <c r="F180" s="266">
        <f t="shared" si="35"/>
        <v>-0.39939206136274663</v>
      </c>
      <c r="G180" s="611">
        <f t="shared" si="40"/>
        <v>101.11422031702953</v>
      </c>
      <c r="H180" s="633">
        <f t="shared" si="36"/>
        <v>-9.0982748015022707E-2</v>
      </c>
      <c r="I180" s="1726" t="s">
        <v>346</v>
      </c>
      <c r="J180" s="2622" t="str">
        <f t="shared" si="31"/>
        <v>---</v>
      </c>
      <c r="K180" s="2619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603">
        <v>39692</v>
      </c>
      <c r="B181" s="2640">
        <v>99.509558652785145</v>
      </c>
      <c r="C181" s="2629">
        <f t="shared" si="34"/>
        <v>-0.76012717179804667</v>
      </c>
      <c r="D181" s="1757">
        <f t="shared" si="43"/>
        <v>-1</v>
      </c>
      <c r="E181" s="687">
        <f t="shared" si="38"/>
        <v>100.21268090164018</v>
      </c>
      <c r="F181" s="266">
        <f t="shared" si="35"/>
        <v>-0.58447625599919206</v>
      </c>
      <c r="G181" s="611">
        <f t="shared" si="40"/>
        <v>100.88313982562683</v>
      </c>
      <c r="H181" s="633">
        <f t="shared" si="36"/>
        <v>-0.23108049140270737</v>
      </c>
      <c r="I181" s="1726" t="s">
        <v>346</v>
      </c>
      <c r="J181" s="2622" t="str">
        <f t="shared" si="31"/>
        <v>---</v>
      </c>
      <c r="K181" s="2619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603">
        <v>39722</v>
      </c>
      <c r="B182" s="2640">
        <v>98.595606133588902</v>
      </c>
      <c r="C182" s="2629">
        <f t="shared" si="34"/>
        <v>-0.91395251919624343</v>
      </c>
      <c r="D182" s="1757">
        <f t="shared" si="43"/>
        <v>-1.9</v>
      </c>
      <c r="E182" s="687">
        <f t="shared" si="38"/>
        <v>99.458283536985746</v>
      </c>
      <c r="F182" s="266">
        <f t="shared" si="35"/>
        <v>-0.7543973646544373</v>
      </c>
      <c r="G182" s="611">
        <f t="shared" si="40"/>
        <v>100.49192385827645</v>
      </c>
      <c r="H182" s="633">
        <f t="shared" si="36"/>
        <v>-0.39121596735037656</v>
      </c>
      <c r="I182" s="1726" t="s">
        <v>346</v>
      </c>
      <c r="J182" s="2622" t="str">
        <f t="shared" si="31"/>
        <v>---</v>
      </c>
      <c r="K182" s="2619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603">
        <v>39753</v>
      </c>
      <c r="B183" s="2640">
        <v>97.587261084525139</v>
      </c>
      <c r="C183" s="2629">
        <f t="shared" si="34"/>
        <v>-1.0083450490637631</v>
      </c>
      <c r="D183" s="1757">
        <f t="shared" si="43"/>
        <v>-3</v>
      </c>
      <c r="E183" s="687">
        <f t="shared" si="38"/>
        <v>98.564141956966395</v>
      </c>
      <c r="F183" s="266">
        <f t="shared" si="35"/>
        <v>-0.89414158001935107</v>
      </c>
      <c r="G183" s="611">
        <f t="shared" si="40"/>
        <v>99.935965621784106</v>
      </c>
      <c r="H183" s="633">
        <f t="shared" si="36"/>
        <v>-0.55595823649234433</v>
      </c>
      <c r="I183" s="1726" t="s">
        <v>346</v>
      </c>
      <c r="J183" s="2622" t="str">
        <f t="shared" si="31"/>
        <v>---</v>
      </c>
      <c r="K183" s="2619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603">
        <v>39783</v>
      </c>
      <c r="B184" s="2640">
        <v>96.591694096296152</v>
      </c>
      <c r="C184" s="2629">
        <f t="shared" si="34"/>
        <v>-0.99556698822898682</v>
      </c>
      <c r="D184" s="1757">
        <f t="shared" si="43"/>
        <v>-4.0999999999999996</v>
      </c>
      <c r="E184" s="687">
        <f t="shared" si="38"/>
        <v>97.59152043813674</v>
      </c>
      <c r="F184" s="266">
        <f t="shared" si="35"/>
        <v>-0.97262151882965497</v>
      </c>
      <c r="G184" s="611">
        <f t="shared" si="40"/>
        <v>99.239370205730481</v>
      </c>
      <c r="H184" s="633">
        <f t="shared" si="36"/>
        <v>-0.69659541605362563</v>
      </c>
      <c r="I184" s="1726" t="s">
        <v>346</v>
      </c>
      <c r="J184" s="2622" t="str">
        <f t="shared" si="31"/>
        <v>---</v>
      </c>
      <c r="K184" s="2619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605">
        <v>39814</v>
      </c>
      <c r="B185" s="2640">
        <v>95.711011031454177</v>
      </c>
      <c r="C185" s="2631">
        <f t="shared" si="34"/>
        <v>-0.88068306484197478</v>
      </c>
      <c r="D185" s="1756">
        <f t="shared" si="43"/>
        <v>-5.0999999999999996</v>
      </c>
      <c r="E185" s="689">
        <f t="shared" si="38"/>
        <v>96.629988737425151</v>
      </c>
      <c r="F185" s="268">
        <f t="shared" si="35"/>
        <v>-0.96153170071158911</v>
      </c>
      <c r="G185" s="613">
        <f t="shared" si="40"/>
        <v>98.446230721540701</v>
      </c>
      <c r="H185" s="635">
        <f t="shared" si="36"/>
        <v>-0.79313948418977986</v>
      </c>
      <c r="I185" s="1728" t="s">
        <v>346</v>
      </c>
      <c r="J185" s="2622" t="str">
        <f t="shared" si="31"/>
        <v>---</v>
      </c>
      <c r="K185" s="2619">
        <v>0</v>
      </c>
      <c r="L185" s="1776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603">
        <v>39845</v>
      </c>
      <c r="B186" s="2640">
        <v>95.085386057380774</v>
      </c>
      <c r="C186" s="2629">
        <f t="shared" si="34"/>
        <v>-0.62562497407340345</v>
      </c>
      <c r="D186" s="1757">
        <f t="shared" si="43"/>
        <v>-6</v>
      </c>
      <c r="E186" s="687">
        <f t="shared" si="38"/>
        <v>95.796030395043701</v>
      </c>
      <c r="F186" s="266">
        <f t="shared" si="35"/>
        <v>-0.83395834238145028</v>
      </c>
      <c r="G186" s="611">
        <f t="shared" si="40"/>
        <v>97.621457554373364</v>
      </c>
      <c r="H186" s="633">
        <f t="shared" si="36"/>
        <v>-0.8247731671673364</v>
      </c>
      <c r="I186" s="1726" t="s">
        <v>346</v>
      </c>
      <c r="J186" s="2622" t="str">
        <f t="shared" si="31"/>
        <v>---</v>
      </c>
      <c r="K186" s="2619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603">
        <v>39873</v>
      </c>
      <c r="B187" s="2640">
        <v>94.788266223912757</v>
      </c>
      <c r="C187" s="2629">
        <f t="shared" si="34"/>
        <v>-0.29711983346801674</v>
      </c>
      <c r="D187" s="1757">
        <f t="shared" si="43"/>
        <v>-6.5</v>
      </c>
      <c r="E187" s="687">
        <f t="shared" si="38"/>
        <v>95.194887770915898</v>
      </c>
      <c r="F187" s="266">
        <f t="shared" si="35"/>
        <v>-0.60114262412780306</v>
      </c>
      <c r="G187" s="611">
        <f t="shared" si="40"/>
        <v>96.838397611420433</v>
      </c>
      <c r="H187" s="633">
        <f t="shared" si="36"/>
        <v>-0.78305994295293146</v>
      </c>
      <c r="I187" s="1726" t="s">
        <v>346</v>
      </c>
      <c r="J187" s="2622" t="str">
        <f t="shared" si="31"/>
        <v>---</v>
      </c>
      <c r="K187" s="2619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606">
        <v>39904</v>
      </c>
      <c r="B188" s="2640">
        <v>94.759442512363435</v>
      </c>
      <c r="C188" s="593">
        <f t="shared" si="34"/>
        <v>-2.8823711549321729E-2</v>
      </c>
      <c r="D188" s="1759">
        <f t="shared" si="43"/>
        <v>-6.6</v>
      </c>
      <c r="E188" s="683">
        <f t="shared" si="38"/>
        <v>94.877698264552308</v>
      </c>
      <c r="F188" s="693">
        <f t="shared" si="35"/>
        <v>-0.31718950636359011</v>
      </c>
      <c r="G188" s="393">
        <f t="shared" si="40"/>
        <v>96.159809591360187</v>
      </c>
      <c r="H188" s="295">
        <f t="shared" si="36"/>
        <v>-0.67858802006024632</v>
      </c>
      <c r="I188" s="1729" t="s">
        <v>346</v>
      </c>
      <c r="J188" s="2625" t="str">
        <f t="shared" si="31"/>
        <v>谷</v>
      </c>
      <c r="K188" s="2619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603">
        <v>39934</v>
      </c>
      <c r="B189" s="2640">
        <v>94.971184002184273</v>
      </c>
      <c r="C189" s="2629">
        <f t="shared" si="34"/>
        <v>0.21174148982083807</v>
      </c>
      <c r="D189" s="1757">
        <f t="shared" si="43"/>
        <v>-6.4</v>
      </c>
      <c r="E189" s="687">
        <f t="shared" si="38"/>
        <v>94.839630912820155</v>
      </c>
      <c r="F189" s="266">
        <f t="shared" si="35"/>
        <v>-3.8067351732152588E-2</v>
      </c>
      <c r="G189" s="611">
        <f t="shared" si="40"/>
        <v>95.642035001159527</v>
      </c>
      <c r="H189" s="633">
        <f t="shared" si="36"/>
        <v>-0.51777459020065919</v>
      </c>
      <c r="I189" s="1726" t="s">
        <v>346</v>
      </c>
      <c r="J189" s="2622" t="str">
        <f t="shared" si="31"/>
        <v>---</v>
      </c>
      <c r="K189" s="2619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603">
        <v>39965</v>
      </c>
      <c r="B190" s="2640">
        <v>95.41016991482185</v>
      </c>
      <c r="C190" s="2629">
        <f t="shared" si="34"/>
        <v>0.4389859126375768</v>
      </c>
      <c r="D190" s="1757">
        <f t="shared" si="43"/>
        <v>-5.8</v>
      </c>
      <c r="E190" s="687">
        <f t="shared" si="38"/>
        <v>95.046932143123186</v>
      </c>
      <c r="F190" s="266">
        <f t="shared" si="35"/>
        <v>0.20730123030303105</v>
      </c>
      <c r="G190" s="611">
        <f t="shared" si="40"/>
        <v>95.33102197691619</v>
      </c>
      <c r="H190" s="633">
        <f t="shared" si="36"/>
        <v>-0.3110130242433371</v>
      </c>
      <c r="I190" s="1726" t="s">
        <v>349</v>
      </c>
      <c r="J190" s="2622" t="str">
        <f t="shared" si="31"/>
        <v>---</v>
      </c>
      <c r="K190" s="2619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603">
        <v>39995</v>
      </c>
      <c r="B191" s="2640">
        <v>96.013561871962665</v>
      </c>
      <c r="C191" s="2629">
        <f t="shared" si="34"/>
        <v>0.60339195714081484</v>
      </c>
      <c r="D191" s="1757">
        <f t="shared" si="43"/>
        <v>-4.8</v>
      </c>
      <c r="E191" s="687">
        <f t="shared" si="38"/>
        <v>95.464971929656258</v>
      </c>
      <c r="F191" s="266">
        <f t="shared" si="35"/>
        <v>0.41803978653307183</v>
      </c>
      <c r="G191" s="611">
        <f t="shared" si="40"/>
        <v>95.248431659154264</v>
      </c>
      <c r="H191" s="633">
        <f t="shared" si="36"/>
        <v>-8.2590317761926713E-2</v>
      </c>
      <c r="I191" s="1726" t="s">
        <v>349</v>
      </c>
      <c r="J191" s="2622" t="str">
        <f t="shared" si="31"/>
        <v>---</v>
      </c>
      <c r="K191" s="2619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603">
        <v>40026</v>
      </c>
      <c r="B192" s="2640">
        <v>96.722659566043831</v>
      </c>
      <c r="C192" s="2629">
        <f t="shared" si="34"/>
        <v>0.70909769408116574</v>
      </c>
      <c r="D192" s="1757">
        <f t="shared" si="43"/>
        <v>-3.5</v>
      </c>
      <c r="E192" s="687">
        <f t="shared" si="38"/>
        <v>96.048797117609453</v>
      </c>
      <c r="F192" s="266">
        <f t="shared" si="35"/>
        <v>0.58382518795319527</v>
      </c>
      <c r="G192" s="611">
        <f t="shared" si="40"/>
        <v>95.392952878381365</v>
      </c>
      <c r="H192" s="633">
        <f t="shared" si="36"/>
        <v>0.14452121922710148</v>
      </c>
      <c r="I192" s="1726" t="s">
        <v>344</v>
      </c>
      <c r="J192" s="2622" t="str">
        <f t="shared" si="31"/>
        <v>---</v>
      </c>
      <c r="K192" s="2619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603">
        <v>40057</v>
      </c>
      <c r="B193" s="2640">
        <v>97.506516496682593</v>
      </c>
      <c r="C193" s="2629">
        <f t="shared" si="34"/>
        <v>0.78385693063876261</v>
      </c>
      <c r="D193" s="1757">
        <f t="shared" si="43"/>
        <v>-2</v>
      </c>
      <c r="E193" s="687">
        <f t="shared" si="38"/>
        <v>96.74757931156303</v>
      </c>
      <c r="F193" s="266">
        <f t="shared" si="35"/>
        <v>0.69878219395357632</v>
      </c>
      <c r="G193" s="611">
        <f t="shared" si="40"/>
        <v>95.738828655424498</v>
      </c>
      <c r="H193" s="633">
        <f t="shared" si="36"/>
        <v>0.34587577704313333</v>
      </c>
      <c r="I193" s="1726" t="s">
        <v>344</v>
      </c>
      <c r="J193" s="2622" t="str">
        <f t="shared" si="31"/>
        <v>---</v>
      </c>
      <c r="K193" s="2619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603">
        <v>40087</v>
      </c>
      <c r="B194" s="2640">
        <v>98.273839772466005</v>
      </c>
      <c r="C194" s="2629">
        <f t="shared" si="34"/>
        <v>0.76732327578341142</v>
      </c>
      <c r="D194" s="1757">
        <f t="shared" si="43"/>
        <v>-0.3</v>
      </c>
      <c r="E194" s="687">
        <f t="shared" si="38"/>
        <v>97.501005278397471</v>
      </c>
      <c r="F194" s="266">
        <f t="shared" si="35"/>
        <v>0.75342596683444185</v>
      </c>
      <c r="G194" s="611">
        <f t="shared" si="40"/>
        <v>96.23676773378925</v>
      </c>
      <c r="H194" s="633">
        <f t="shared" si="36"/>
        <v>0.49793907836475171</v>
      </c>
      <c r="I194" s="1726" t="s">
        <v>344</v>
      </c>
      <c r="J194" s="2622" t="str">
        <f t="shared" si="31"/>
        <v>---</v>
      </c>
      <c r="K194" s="2619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603">
        <v>40118</v>
      </c>
      <c r="B195" s="2640">
        <v>98.961485966210205</v>
      </c>
      <c r="C195" s="2629">
        <f t="shared" si="34"/>
        <v>0.68764619374420022</v>
      </c>
      <c r="D195" s="1757">
        <f t="shared" si="43"/>
        <v>1.4</v>
      </c>
      <c r="E195" s="687">
        <f t="shared" si="38"/>
        <v>98.24728074511961</v>
      </c>
      <c r="F195" s="266">
        <f t="shared" si="35"/>
        <v>0.74627546672213896</v>
      </c>
      <c r="G195" s="611">
        <f t="shared" si="40"/>
        <v>96.837059655767334</v>
      </c>
      <c r="H195" s="633">
        <f t="shared" si="36"/>
        <v>0.60029192197808356</v>
      </c>
      <c r="I195" s="1726" t="s">
        <v>344</v>
      </c>
      <c r="J195" s="2622" t="str">
        <f t="shared" si="31"/>
        <v>---</v>
      </c>
      <c r="K195" s="2619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604">
        <v>40148</v>
      </c>
      <c r="B196" s="2640">
        <v>99.52959719105327</v>
      </c>
      <c r="C196" s="2630">
        <f t="shared" si="34"/>
        <v>0.56811122484306509</v>
      </c>
      <c r="D196" s="1758">
        <f t="shared" si="43"/>
        <v>3</v>
      </c>
      <c r="E196" s="688">
        <f t="shared" si="38"/>
        <v>98.921640976576498</v>
      </c>
      <c r="F196" s="267">
        <f t="shared" si="35"/>
        <v>0.6743602314568875</v>
      </c>
      <c r="G196" s="612">
        <f t="shared" si="40"/>
        <v>97.488261539891496</v>
      </c>
      <c r="H196" s="634">
        <f t="shared" si="36"/>
        <v>0.65120188412416269</v>
      </c>
      <c r="I196" s="1727" t="s">
        <v>344</v>
      </c>
      <c r="J196" s="2623" t="str">
        <f t="shared" si="31"/>
        <v>---</v>
      </c>
      <c r="K196" s="2619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603">
        <v>40179</v>
      </c>
      <c r="B197" s="2640">
        <v>99.996328616762597</v>
      </c>
      <c r="C197" s="2629">
        <f t="shared" si="34"/>
        <v>0.46673142570932669</v>
      </c>
      <c r="D197" s="1757">
        <f t="shared" si="43"/>
        <v>4.5</v>
      </c>
      <c r="E197" s="687">
        <f t="shared" si="38"/>
        <v>99.495803924675343</v>
      </c>
      <c r="F197" s="266">
        <f t="shared" si="35"/>
        <v>0.57416294809884505</v>
      </c>
      <c r="G197" s="611">
        <f t="shared" si="40"/>
        <v>98.143427068740166</v>
      </c>
      <c r="H197" s="633">
        <f t="shared" si="36"/>
        <v>0.65516552884866996</v>
      </c>
      <c r="I197" s="1726" t="s">
        <v>344</v>
      </c>
      <c r="J197" s="2624" t="str">
        <f t="shared" si="31"/>
        <v>---</v>
      </c>
      <c r="K197" s="2619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603">
        <v>40210</v>
      </c>
      <c r="B198" s="2640">
        <v>100.32147784430606</v>
      </c>
      <c r="C198" s="2629">
        <f t="shared" si="34"/>
        <v>0.32514922754346287</v>
      </c>
      <c r="D198" s="1757">
        <f t="shared" si="43"/>
        <v>5.5</v>
      </c>
      <c r="E198" s="687">
        <f t="shared" si="38"/>
        <v>99.949134550707299</v>
      </c>
      <c r="F198" s="266">
        <f t="shared" si="35"/>
        <v>0.45333062603195629</v>
      </c>
      <c r="G198" s="611">
        <f t="shared" si="40"/>
        <v>98.75884363621779</v>
      </c>
      <c r="H198" s="633">
        <f t="shared" si="36"/>
        <v>0.61541656747762374</v>
      </c>
      <c r="I198" s="1726" t="s">
        <v>344</v>
      </c>
      <c r="J198" s="2622" t="str">
        <f t="shared" ref="J198:J261" si="46">IF(K198=1,"山",IF(K198=-1,"谷","---"))</f>
        <v>---</v>
      </c>
      <c r="K198" s="2619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603">
        <v>40238</v>
      </c>
      <c r="B199" s="2640">
        <v>100.4865534230653</v>
      </c>
      <c r="C199" s="2629">
        <f t="shared" ref="C199:C265" si="49">B199-B198</f>
        <v>0.16507557875924306</v>
      </c>
      <c r="D199" s="1757">
        <f t="shared" si="43"/>
        <v>6</v>
      </c>
      <c r="E199" s="687">
        <f t="shared" si="38"/>
        <v>100.26811996137798</v>
      </c>
      <c r="F199" s="266">
        <f t="shared" si="35"/>
        <v>0.31898541067067754</v>
      </c>
      <c r="G199" s="611">
        <f t="shared" si="40"/>
        <v>99.296542758649437</v>
      </c>
      <c r="H199" s="633">
        <f t="shared" si="36"/>
        <v>0.53769912243164697</v>
      </c>
      <c r="I199" s="1726" t="s">
        <v>344</v>
      </c>
      <c r="J199" s="2622" t="str">
        <f t="shared" si="46"/>
        <v>---</v>
      </c>
      <c r="K199" s="2619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606">
        <v>40269</v>
      </c>
      <c r="B200" s="2640">
        <v>100.53242919299953</v>
      </c>
      <c r="C200" s="593">
        <f t="shared" si="49"/>
        <v>4.5875769934227151E-2</v>
      </c>
      <c r="D200" s="1759">
        <f t="shared" si="43"/>
        <v>6.1</v>
      </c>
      <c r="E200" s="683">
        <f t="shared" si="38"/>
        <v>100.44682015345695</v>
      </c>
      <c r="F200" s="693">
        <f t="shared" ref="F200:F263" si="50">E200-E199</f>
        <v>0.17870019207897769</v>
      </c>
      <c r="G200" s="393">
        <f t="shared" si="40"/>
        <v>99.728816000980416</v>
      </c>
      <c r="H200" s="295">
        <f t="shared" ref="H200:H263" si="51">G200-G199</f>
        <v>0.43227324233097875</v>
      </c>
      <c r="I200" s="1729" t="s">
        <v>344</v>
      </c>
      <c r="J200" s="2625" t="str">
        <f t="shared" si="46"/>
        <v>---</v>
      </c>
      <c r="K200" s="2619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603">
        <v>40299</v>
      </c>
      <c r="B201" s="2640">
        <v>100.5065274121323</v>
      </c>
      <c r="C201" s="2629">
        <f t="shared" si="49"/>
        <v>-2.5901780867229718E-2</v>
      </c>
      <c r="D201" s="1757">
        <f t="shared" si="43"/>
        <v>5.8</v>
      </c>
      <c r="E201" s="687">
        <f t="shared" si="38"/>
        <v>100.50850334273237</v>
      </c>
      <c r="F201" s="266">
        <f t="shared" si="50"/>
        <v>6.1683189275413497E-2</v>
      </c>
      <c r="G201" s="611">
        <f t="shared" si="40"/>
        <v>100.04777137807559</v>
      </c>
      <c r="H201" s="633">
        <f t="shared" si="51"/>
        <v>0.31895537709517896</v>
      </c>
      <c r="I201" s="1726" t="s">
        <v>344</v>
      </c>
      <c r="J201" s="2622" t="str">
        <f t="shared" si="46"/>
        <v>---</v>
      </c>
      <c r="K201" s="2619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603">
        <v>40330</v>
      </c>
      <c r="B202" s="2640">
        <v>100.43542802304917</v>
      </c>
      <c r="C202" s="2629">
        <f t="shared" si="49"/>
        <v>-7.1099389083130404E-2</v>
      </c>
      <c r="D202" s="1757">
        <f t="shared" si="43"/>
        <v>5.3</v>
      </c>
      <c r="E202" s="687">
        <f t="shared" si="38"/>
        <v>100.491461542727</v>
      </c>
      <c r="F202" s="266">
        <f t="shared" si="50"/>
        <v>-1.704180000537292E-2</v>
      </c>
      <c r="G202" s="611">
        <f t="shared" si="40"/>
        <v>100.2583345290526</v>
      </c>
      <c r="H202" s="633">
        <f t="shared" si="51"/>
        <v>0.21056315097700917</v>
      </c>
      <c r="I202" s="1726" t="s">
        <v>350</v>
      </c>
      <c r="J202" s="2622" t="str">
        <f t="shared" si="46"/>
        <v>---</v>
      </c>
      <c r="K202" s="2619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603">
        <v>40360</v>
      </c>
      <c r="B203" s="2640">
        <v>100.34858779817634</v>
      </c>
      <c r="C203" s="2629">
        <f t="shared" si="49"/>
        <v>-8.6840224872830163E-2</v>
      </c>
      <c r="D203" s="1757">
        <f t="shared" si="43"/>
        <v>4.5</v>
      </c>
      <c r="E203" s="687">
        <f t="shared" si="38"/>
        <v>100.43018107778592</v>
      </c>
      <c r="F203" s="266">
        <f t="shared" si="50"/>
        <v>-6.1280464941077639E-2</v>
      </c>
      <c r="G203" s="611">
        <f t="shared" si="40"/>
        <v>100.37533318721304</v>
      </c>
      <c r="H203" s="633">
        <f t="shared" si="51"/>
        <v>0.11699865816044053</v>
      </c>
      <c r="I203" s="1726" t="s">
        <v>350</v>
      </c>
      <c r="J203" s="2622" t="str">
        <f t="shared" si="46"/>
        <v>---</v>
      </c>
      <c r="K203" s="2619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603">
        <v>40391</v>
      </c>
      <c r="B204" s="2640">
        <v>100.23071470284104</v>
      </c>
      <c r="C204" s="2629">
        <f t="shared" si="49"/>
        <v>-0.11787309533529822</v>
      </c>
      <c r="D204" s="1757">
        <f t="shared" si="43"/>
        <v>3.6</v>
      </c>
      <c r="E204" s="687">
        <f t="shared" ref="E204:E267" si="53">SUM(B202:B204)/3</f>
        <v>100.33824350802219</v>
      </c>
      <c r="F204" s="266">
        <f t="shared" si="50"/>
        <v>-9.1937569763729243E-2</v>
      </c>
      <c r="G204" s="611">
        <f t="shared" si="40"/>
        <v>100.40881691379568</v>
      </c>
      <c r="H204" s="633">
        <f t="shared" si="51"/>
        <v>3.3483726582630879E-2</v>
      </c>
      <c r="I204" s="1726" t="s">
        <v>346</v>
      </c>
      <c r="J204" s="2622" t="str">
        <f t="shared" si="46"/>
        <v>---</v>
      </c>
      <c r="K204" s="2619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603">
        <v>40422</v>
      </c>
      <c r="B205" s="2640">
        <v>100.12062406413253</v>
      </c>
      <c r="C205" s="2629">
        <f t="shared" si="49"/>
        <v>-0.11009063870851321</v>
      </c>
      <c r="D205" s="1757">
        <f t="shared" si="43"/>
        <v>2.7</v>
      </c>
      <c r="E205" s="687">
        <f t="shared" si="53"/>
        <v>100.23330885504997</v>
      </c>
      <c r="F205" s="266">
        <f t="shared" si="50"/>
        <v>-0.1049346529722186</v>
      </c>
      <c r="G205" s="611">
        <f t="shared" si="40"/>
        <v>100.38012351662802</v>
      </c>
      <c r="H205" s="633">
        <f t="shared" si="51"/>
        <v>-2.8693397167657508E-2</v>
      </c>
      <c r="I205" s="1726" t="s">
        <v>346</v>
      </c>
      <c r="J205" s="2622" t="str">
        <f t="shared" si="46"/>
        <v>---</v>
      </c>
      <c r="K205" s="2619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603">
        <v>40452</v>
      </c>
      <c r="B206" s="2640">
        <v>100.03964516826584</v>
      </c>
      <c r="C206" s="2629">
        <f t="shared" si="49"/>
        <v>-8.0978895866692824E-2</v>
      </c>
      <c r="D206" s="1757">
        <f t="shared" si="43"/>
        <v>1.8</v>
      </c>
      <c r="E206" s="687">
        <f t="shared" si="53"/>
        <v>100.13032797841315</v>
      </c>
      <c r="F206" s="266">
        <f t="shared" si="50"/>
        <v>-0.10298087663682054</v>
      </c>
      <c r="G206" s="611">
        <f t="shared" si="40"/>
        <v>100.31627948022809</v>
      </c>
      <c r="H206" s="633">
        <f t="shared" si="51"/>
        <v>-6.3844036399927973E-2</v>
      </c>
      <c r="I206" s="1726" t="s">
        <v>346</v>
      </c>
      <c r="J206" s="2622" t="str">
        <f t="shared" si="46"/>
        <v>---</v>
      </c>
      <c r="K206" s="2619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603">
        <v>40483</v>
      </c>
      <c r="B207" s="2640">
        <v>100.05501431635719</v>
      </c>
      <c r="C207" s="2629">
        <f t="shared" si="49"/>
        <v>1.5369148091352258E-2</v>
      </c>
      <c r="D207" s="1757">
        <f t="shared" si="43"/>
        <v>1.1000000000000001</v>
      </c>
      <c r="E207" s="687">
        <f t="shared" si="53"/>
        <v>100.07176118291852</v>
      </c>
      <c r="F207" s="266">
        <f t="shared" si="50"/>
        <v>-5.8566795494627399E-2</v>
      </c>
      <c r="G207" s="611">
        <f t="shared" si="40"/>
        <v>100.24807735499348</v>
      </c>
      <c r="H207" s="633">
        <f t="shared" si="51"/>
        <v>-6.8202125234606115E-2</v>
      </c>
      <c r="I207" s="1726" t="s">
        <v>346</v>
      </c>
      <c r="J207" s="2622" t="str">
        <f t="shared" si="46"/>
        <v>---</v>
      </c>
      <c r="K207" s="2619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603">
        <v>40513</v>
      </c>
      <c r="B208" s="2640">
        <v>100.16218298390837</v>
      </c>
      <c r="C208" s="2629">
        <f t="shared" si="49"/>
        <v>0.10716866755117849</v>
      </c>
      <c r="D208" s="1757">
        <f t="shared" si="43"/>
        <v>0.6</v>
      </c>
      <c r="E208" s="687">
        <f t="shared" si="53"/>
        <v>100.08561415617714</v>
      </c>
      <c r="F208" s="266">
        <f t="shared" si="50"/>
        <v>1.3852973258622114E-2</v>
      </c>
      <c r="G208" s="611">
        <f t="shared" ref="G208:G271" si="55">SUM(B202:B208)/7</f>
        <v>100.19888529381863</v>
      </c>
      <c r="H208" s="633">
        <f t="shared" si="51"/>
        <v>-4.9192061174849755E-2</v>
      </c>
      <c r="I208" s="1726" t="s">
        <v>349</v>
      </c>
      <c r="J208" s="2622" t="str">
        <f t="shared" si="46"/>
        <v>---</v>
      </c>
      <c r="K208" s="2619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605">
        <v>40544</v>
      </c>
      <c r="B209" s="2640">
        <v>100.27321920205625</v>
      </c>
      <c r="C209" s="2631">
        <f t="shared" si="49"/>
        <v>0.11103621814788767</v>
      </c>
      <c r="D209" s="1756">
        <f t="shared" si="43"/>
        <v>0.3</v>
      </c>
      <c r="E209" s="689">
        <f t="shared" si="53"/>
        <v>100.1634721674406</v>
      </c>
      <c r="F209" s="268">
        <f t="shared" si="50"/>
        <v>7.7858011263458593E-2</v>
      </c>
      <c r="G209" s="613">
        <f t="shared" si="55"/>
        <v>100.17571260510536</v>
      </c>
      <c r="H209" s="635">
        <f t="shared" si="51"/>
        <v>-2.3172688713273715E-2</v>
      </c>
      <c r="I209" s="1728" t="s">
        <v>349</v>
      </c>
      <c r="J209" s="2622" t="str">
        <f t="shared" si="46"/>
        <v>---</v>
      </c>
      <c r="K209" s="2619">
        <v>0</v>
      </c>
      <c r="L209" s="1776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603">
        <v>40575</v>
      </c>
      <c r="B210" s="2640">
        <v>100.32514518521997</v>
      </c>
      <c r="C210" s="2629">
        <f t="shared" si="49"/>
        <v>5.1925983163712885E-2</v>
      </c>
      <c r="D210" s="1757">
        <f t="shared" ref="D210:D220" si="57">ROUND((B210-B198)/B198*100,1)</f>
        <v>0</v>
      </c>
      <c r="E210" s="687">
        <f t="shared" si="53"/>
        <v>100.25351579039487</v>
      </c>
      <c r="F210" s="266">
        <f t="shared" si="50"/>
        <v>9.0043622954269154E-2</v>
      </c>
      <c r="G210" s="611">
        <f t="shared" si="55"/>
        <v>100.17236366039731</v>
      </c>
      <c r="H210" s="633">
        <f t="shared" si="51"/>
        <v>-3.3489447080512491E-3</v>
      </c>
      <c r="I210" s="1726" t="s">
        <v>344</v>
      </c>
      <c r="J210" s="2622" t="str">
        <f t="shared" si="46"/>
        <v>---</v>
      </c>
      <c r="K210" s="2619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603">
        <v>40603</v>
      </c>
      <c r="B211" s="2640">
        <v>100.31161762006535</v>
      </c>
      <c r="C211" s="2629">
        <f t="shared" si="49"/>
        <v>-1.352756515461806E-2</v>
      </c>
      <c r="D211" s="1757">
        <f t="shared" si="57"/>
        <v>-0.2</v>
      </c>
      <c r="E211" s="687">
        <f t="shared" si="53"/>
        <v>100.30332733578052</v>
      </c>
      <c r="F211" s="266">
        <f t="shared" si="50"/>
        <v>4.9811545385651357E-2</v>
      </c>
      <c r="G211" s="611">
        <f t="shared" si="55"/>
        <v>100.18392122000078</v>
      </c>
      <c r="H211" s="633">
        <f t="shared" si="51"/>
        <v>1.1557559603474488E-2</v>
      </c>
      <c r="I211" s="1726" t="s">
        <v>344</v>
      </c>
      <c r="J211" s="2622" t="str">
        <f t="shared" si="46"/>
        <v>---</v>
      </c>
      <c r="K211" s="2619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603">
        <v>40634</v>
      </c>
      <c r="B212" s="2640">
        <v>100.276239259533</v>
      </c>
      <c r="C212" s="2629">
        <f t="shared" si="49"/>
        <v>-3.5378360532348552E-2</v>
      </c>
      <c r="D212" s="1757">
        <f t="shared" si="57"/>
        <v>-0.3</v>
      </c>
      <c r="E212" s="687">
        <f t="shared" si="53"/>
        <v>100.30433402160611</v>
      </c>
      <c r="F212" s="266">
        <f t="shared" si="50"/>
        <v>1.0066858255868283E-3</v>
      </c>
      <c r="G212" s="611">
        <f t="shared" si="55"/>
        <v>100.20615196220085</v>
      </c>
      <c r="H212" s="633">
        <f t="shared" si="51"/>
        <v>2.2230742200065379E-2</v>
      </c>
      <c r="I212" s="1726" t="s">
        <v>350</v>
      </c>
      <c r="J212" s="2622" t="str">
        <f t="shared" si="46"/>
        <v>---</v>
      </c>
      <c r="K212" s="2619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603">
        <v>40664</v>
      </c>
      <c r="B213" s="2640">
        <v>100.2709424526528</v>
      </c>
      <c r="C213" s="2629">
        <f t="shared" si="49"/>
        <v>-5.2968068801959589E-3</v>
      </c>
      <c r="D213" s="1757">
        <f t="shared" si="57"/>
        <v>-0.2</v>
      </c>
      <c r="E213" s="687">
        <f t="shared" si="53"/>
        <v>100.28626644408371</v>
      </c>
      <c r="F213" s="266">
        <f t="shared" si="50"/>
        <v>-1.8067577522401734E-2</v>
      </c>
      <c r="G213" s="611">
        <f t="shared" si="55"/>
        <v>100.239194431399</v>
      </c>
      <c r="H213" s="633">
        <f t="shared" si="51"/>
        <v>3.304246919815057E-2</v>
      </c>
      <c r="I213" s="1726" t="s">
        <v>350</v>
      </c>
      <c r="J213" s="2622" t="str">
        <f t="shared" si="46"/>
        <v>---</v>
      </c>
      <c r="K213" s="2619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603">
        <v>40695</v>
      </c>
      <c r="B214" s="2640">
        <v>100.30818327163232</v>
      </c>
      <c r="C214" s="2629">
        <f t="shared" si="49"/>
        <v>3.7240818979512369E-2</v>
      </c>
      <c r="D214" s="1757">
        <f t="shared" si="57"/>
        <v>-0.1</v>
      </c>
      <c r="E214" s="687">
        <f t="shared" si="53"/>
        <v>100.28512166127273</v>
      </c>
      <c r="F214" s="266">
        <f t="shared" si="50"/>
        <v>-1.1447828109822922E-3</v>
      </c>
      <c r="G214" s="611">
        <f t="shared" si="55"/>
        <v>100.27536142500972</v>
      </c>
      <c r="H214" s="633">
        <f t="shared" si="51"/>
        <v>3.616699361072051E-2</v>
      </c>
      <c r="I214" s="1726" t="s">
        <v>346</v>
      </c>
      <c r="J214" s="2622" t="str">
        <f t="shared" si="46"/>
        <v>---</v>
      </c>
      <c r="K214" s="2619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603">
        <v>40725</v>
      </c>
      <c r="B215" s="2640">
        <v>100.37157534765464</v>
      </c>
      <c r="C215" s="2629">
        <f t="shared" si="49"/>
        <v>6.3392076022324773E-2</v>
      </c>
      <c r="D215" s="1757">
        <f t="shared" si="57"/>
        <v>0</v>
      </c>
      <c r="E215" s="687">
        <f t="shared" si="53"/>
        <v>100.31690035731326</v>
      </c>
      <c r="F215" s="266">
        <f t="shared" si="50"/>
        <v>3.177869604053285E-2</v>
      </c>
      <c r="G215" s="611">
        <f t="shared" si="55"/>
        <v>100.3052746198306</v>
      </c>
      <c r="H215" s="633">
        <f t="shared" si="51"/>
        <v>2.9913194820878175E-2</v>
      </c>
      <c r="I215" s="1726" t="s">
        <v>346</v>
      </c>
      <c r="J215" s="2622" t="str">
        <f t="shared" si="46"/>
        <v>---</v>
      </c>
      <c r="K215" s="2619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603">
        <v>40756</v>
      </c>
      <c r="B216" s="2640">
        <v>100.44407239503469</v>
      </c>
      <c r="C216" s="2629">
        <f t="shared" si="49"/>
        <v>7.2497047380053914E-2</v>
      </c>
      <c r="D216" s="1757">
        <f t="shared" si="57"/>
        <v>0.2</v>
      </c>
      <c r="E216" s="687">
        <f t="shared" si="53"/>
        <v>100.37461033810722</v>
      </c>
      <c r="F216" s="266">
        <f t="shared" si="50"/>
        <v>5.7709980793958948E-2</v>
      </c>
      <c r="G216" s="611">
        <f t="shared" si="55"/>
        <v>100.32968221882753</v>
      </c>
      <c r="H216" s="633">
        <f t="shared" si="51"/>
        <v>2.4407598996930346E-2</v>
      </c>
      <c r="I216" s="1726" t="s">
        <v>349</v>
      </c>
      <c r="J216" s="2622" t="str">
        <f t="shared" si="46"/>
        <v>---</v>
      </c>
      <c r="K216" s="2619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603">
        <v>40787</v>
      </c>
      <c r="B217" s="2640">
        <v>100.48861040329709</v>
      </c>
      <c r="C217" s="2629">
        <f t="shared" si="49"/>
        <v>4.4538008262392736E-2</v>
      </c>
      <c r="D217" s="1757">
        <f t="shared" si="57"/>
        <v>0.4</v>
      </c>
      <c r="E217" s="687">
        <f t="shared" si="53"/>
        <v>100.4347527153288</v>
      </c>
      <c r="F217" s="266">
        <f t="shared" si="50"/>
        <v>6.0142377221581E-2</v>
      </c>
      <c r="G217" s="611">
        <f t="shared" si="55"/>
        <v>100.35303439283855</v>
      </c>
      <c r="H217" s="633">
        <f t="shared" si="51"/>
        <v>2.3352174011023408E-2</v>
      </c>
      <c r="I217" s="1726" t="s">
        <v>349</v>
      </c>
      <c r="J217" s="2622" t="str">
        <f t="shared" si="46"/>
        <v>---</v>
      </c>
      <c r="K217" s="2619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603">
        <v>40817</v>
      </c>
      <c r="B218" s="2640">
        <v>100.53581042859969</v>
      </c>
      <c r="C218" s="2629">
        <f t="shared" si="49"/>
        <v>4.7200025302601034E-2</v>
      </c>
      <c r="D218" s="1757">
        <f t="shared" si="57"/>
        <v>0.5</v>
      </c>
      <c r="E218" s="687">
        <f t="shared" si="53"/>
        <v>100.48949774231049</v>
      </c>
      <c r="F218" s="266">
        <f t="shared" si="50"/>
        <v>5.4745026981692035E-2</v>
      </c>
      <c r="G218" s="611">
        <f t="shared" si="55"/>
        <v>100.38506193691489</v>
      </c>
      <c r="H218" s="633">
        <f t="shared" si="51"/>
        <v>3.2027544076342451E-2</v>
      </c>
      <c r="I218" s="1726" t="s">
        <v>349</v>
      </c>
      <c r="J218" s="2622" t="str">
        <f t="shared" si="46"/>
        <v>---</v>
      </c>
      <c r="K218" s="2619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603">
        <v>40848</v>
      </c>
      <c r="B219" s="2640">
        <v>100.5965583166723</v>
      </c>
      <c r="C219" s="2629">
        <f t="shared" si="49"/>
        <v>6.0747888072612E-2</v>
      </c>
      <c r="D219" s="1757">
        <f t="shared" si="57"/>
        <v>0.5</v>
      </c>
      <c r="E219" s="687">
        <f t="shared" si="53"/>
        <v>100.54032638285635</v>
      </c>
      <c r="F219" s="266">
        <f t="shared" si="50"/>
        <v>5.0828640545859116E-2</v>
      </c>
      <c r="G219" s="611">
        <f t="shared" si="55"/>
        <v>100.43082180222051</v>
      </c>
      <c r="H219" s="633">
        <f t="shared" si="51"/>
        <v>4.5759865305612379E-2</v>
      </c>
      <c r="I219" s="1726" t="s">
        <v>349</v>
      </c>
      <c r="J219" s="2622" t="str">
        <f t="shared" si="46"/>
        <v>---</v>
      </c>
      <c r="K219" s="2619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604">
        <v>40878</v>
      </c>
      <c r="B220" s="2640">
        <v>100.66024496687919</v>
      </c>
      <c r="C220" s="2630">
        <f t="shared" si="49"/>
        <v>6.3686650206889794E-2</v>
      </c>
      <c r="D220" s="1758">
        <f t="shared" si="57"/>
        <v>0.5</v>
      </c>
      <c r="E220" s="688">
        <f t="shared" si="53"/>
        <v>100.5975379040504</v>
      </c>
      <c r="F220" s="267">
        <f t="shared" si="50"/>
        <v>5.7211521194048487E-2</v>
      </c>
      <c r="G220" s="612">
        <f t="shared" si="55"/>
        <v>100.48643644710998</v>
      </c>
      <c r="H220" s="634">
        <f t="shared" si="51"/>
        <v>5.5614644889473652E-2</v>
      </c>
      <c r="I220" s="1727" t="s">
        <v>281</v>
      </c>
      <c r="J220" s="2623" t="str">
        <f t="shared" si="46"/>
        <v>---</v>
      </c>
      <c r="K220" s="2619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603">
        <v>40909</v>
      </c>
      <c r="B221" s="2640">
        <v>100.7124901160018</v>
      </c>
      <c r="C221" s="2629">
        <f t="shared" si="49"/>
        <v>5.2245149122612133E-2</v>
      </c>
      <c r="D221" s="1746">
        <f>ROUND((B221-B209)/B209*100,2)</f>
        <v>0.44</v>
      </c>
      <c r="E221" s="687">
        <f t="shared" si="53"/>
        <v>100.65643113318443</v>
      </c>
      <c r="F221" s="266">
        <f t="shared" si="50"/>
        <v>5.8893229134028502E-2</v>
      </c>
      <c r="G221" s="611">
        <f t="shared" si="55"/>
        <v>100.54419456773419</v>
      </c>
      <c r="H221" s="633">
        <f t="shared" si="51"/>
        <v>5.7758120624214371E-2</v>
      </c>
      <c r="I221" s="1726" t="s">
        <v>281</v>
      </c>
      <c r="J221" s="2624" t="str">
        <f t="shared" si="46"/>
        <v>---</v>
      </c>
      <c r="K221" s="2619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603">
        <v>40940</v>
      </c>
      <c r="B222" s="2640">
        <v>100.73639581895976</v>
      </c>
      <c r="C222" s="2629">
        <f t="shared" si="49"/>
        <v>2.3905702957961239E-2</v>
      </c>
      <c r="D222" s="1746">
        <f t="shared" ref="D222:D285" si="59">ROUND((B222-B210)/B210*100,2)</f>
        <v>0.41</v>
      </c>
      <c r="E222" s="687">
        <f t="shared" si="53"/>
        <v>100.7030436339469</v>
      </c>
      <c r="F222" s="266">
        <f t="shared" si="50"/>
        <v>4.6612500762478248E-2</v>
      </c>
      <c r="G222" s="611">
        <f t="shared" si="55"/>
        <v>100.59631177792065</v>
      </c>
      <c r="H222" s="633">
        <f t="shared" si="51"/>
        <v>5.2117210186452212E-2</v>
      </c>
      <c r="I222" s="1726" t="s">
        <v>281</v>
      </c>
      <c r="J222" s="2622" t="str">
        <f t="shared" si="46"/>
        <v>山</v>
      </c>
      <c r="K222" s="2619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603">
        <v>40969</v>
      </c>
      <c r="B223" s="2640">
        <v>100.72207331672736</v>
      </c>
      <c r="C223" s="2629">
        <f t="shared" si="49"/>
        <v>-1.4322502232403167E-2</v>
      </c>
      <c r="D223" s="1746">
        <f t="shared" si="59"/>
        <v>0.41</v>
      </c>
      <c r="E223" s="687">
        <f t="shared" si="53"/>
        <v>100.72365308389631</v>
      </c>
      <c r="F223" s="266">
        <f t="shared" si="50"/>
        <v>2.0609449949404279E-2</v>
      </c>
      <c r="G223" s="611">
        <f t="shared" si="55"/>
        <v>100.63602619530532</v>
      </c>
      <c r="H223" s="633">
        <f t="shared" si="51"/>
        <v>3.9714417384672629E-2</v>
      </c>
      <c r="I223" s="1726" t="s">
        <v>281</v>
      </c>
      <c r="J223" s="2622" t="str">
        <f t="shared" si="46"/>
        <v>---</v>
      </c>
      <c r="K223" s="2619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603">
        <v>41000</v>
      </c>
      <c r="B224" s="2640">
        <v>100.64141051968083</v>
      </c>
      <c r="C224" s="2629">
        <f t="shared" si="49"/>
        <v>-8.0662797046528567E-2</v>
      </c>
      <c r="D224" s="1746">
        <f t="shared" si="59"/>
        <v>0.36</v>
      </c>
      <c r="E224" s="687">
        <f t="shared" si="53"/>
        <v>100.69995988512265</v>
      </c>
      <c r="F224" s="266">
        <f t="shared" si="50"/>
        <v>-2.3693198773656832E-2</v>
      </c>
      <c r="G224" s="611">
        <f t="shared" si="55"/>
        <v>100.65785478336012</v>
      </c>
      <c r="H224" s="633">
        <f t="shared" si="51"/>
        <v>2.1828588054802367E-2</v>
      </c>
      <c r="I224" s="1726" t="s">
        <v>281</v>
      </c>
      <c r="J224" s="2622" t="str">
        <f t="shared" si="46"/>
        <v>---</v>
      </c>
      <c r="K224" s="2619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603">
        <v>41030</v>
      </c>
      <c r="B225" s="2640">
        <v>100.49892799573628</v>
      </c>
      <c r="C225" s="2629">
        <f t="shared" si="49"/>
        <v>-0.14248252394455108</v>
      </c>
      <c r="D225" s="1746">
        <f t="shared" si="59"/>
        <v>0.23</v>
      </c>
      <c r="E225" s="687">
        <f t="shared" si="53"/>
        <v>100.62080394404815</v>
      </c>
      <c r="F225" s="266">
        <f t="shared" si="50"/>
        <v>-7.9155941074503744E-2</v>
      </c>
      <c r="G225" s="611">
        <f t="shared" si="55"/>
        <v>100.65258586437963</v>
      </c>
      <c r="H225" s="633">
        <f t="shared" si="51"/>
        <v>-5.2689189804908665E-3</v>
      </c>
      <c r="I225" s="1726" t="s">
        <v>281</v>
      </c>
      <c r="J225" s="2622" t="str">
        <f t="shared" si="46"/>
        <v>---</v>
      </c>
      <c r="K225" s="2619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603">
        <v>41061</v>
      </c>
      <c r="B226" s="2640">
        <v>100.29275021938193</v>
      </c>
      <c r="C226" s="2629">
        <f t="shared" si="49"/>
        <v>-0.20617777635435175</v>
      </c>
      <c r="D226" s="1746">
        <f t="shared" si="59"/>
        <v>-0.02</v>
      </c>
      <c r="E226" s="687">
        <f t="shared" si="53"/>
        <v>100.47769624493303</v>
      </c>
      <c r="F226" s="266">
        <f t="shared" si="50"/>
        <v>-0.14310769911512011</v>
      </c>
      <c r="G226" s="611">
        <f t="shared" si="55"/>
        <v>100.60918470762387</v>
      </c>
      <c r="H226" s="633">
        <f t="shared" si="51"/>
        <v>-4.3401156755763282E-2</v>
      </c>
      <c r="I226" s="1726" t="s">
        <v>346</v>
      </c>
      <c r="J226" s="2622" t="str">
        <f t="shared" si="46"/>
        <v>---</v>
      </c>
      <c r="K226" s="2619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603">
        <v>41091</v>
      </c>
      <c r="B227" s="2640">
        <v>100.04643840762176</v>
      </c>
      <c r="C227" s="2629">
        <f t="shared" si="49"/>
        <v>-0.24631181176016526</v>
      </c>
      <c r="D227" s="1746">
        <f t="shared" si="59"/>
        <v>-0.32</v>
      </c>
      <c r="E227" s="687">
        <f t="shared" si="53"/>
        <v>100.27937220758001</v>
      </c>
      <c r="F227" s="266">
        <f t="shared" si="50"/>
        <v>-0.19832403735301796</v>
      </c>
      <c r="G227" s="611">
        <f t="shared" si="55"/>
        <v>100.5214980563014</v>
      </c>
      <c r="H227" s="633">
        <f t="shared" si="51"/>
        <v>-8.7686651322471221E-2</v>
      </c>
      <c r="I227" s="1726" t="s">
        <v>346</v>
      </c>
      <c r="J227" s="2622" t="str">
        <f t="shared" si="46"/>
        <v>---</v>
      </c>
      <c r="K227" s="2619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603">
        <v>41122</v>
      </c>
      <c r="B228" s="2640">
        <v>99.805170830389756</v>
      </c>
      <c r="C228" s="2629">
        <f t="shared" si="49"/>
        <v>-0.24126757723200853</v>
      </c>
      <c r="D228" s="1746">
        <f t="shared" si="59"/>
        <v>-0.64</v>
      </c>
      <c r="E228" s="687">
        <f t="shared" si="53"/>
        <v>100.04811981913114</v>
      </c>
      <c r="F228" s="266">
        <f t="shared" si="50"/>
        <v>-0.23125238844886553</v>
      </c>
      <c r="G228" s="611">
        <f t="shared" si="55"/>
        <v>100.39188101549966</v>
      </c>
      <c r="H228" s="633">
        <f t="shared" si="51"/>
        <v>-0.1296170408017332</v>
      </c>
      <c r="I228" s="1726" t="s">
        <v>346</v>
      </c>
      <c r="J228" s="2622" t="str">
        <f t="shared" si="46"/>
        <v>---</v>
      </c>
      <c r="K228" s="2619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603">
        <v>41153</v>
      </c>
      <c r="B229" s="2640">
        <v>99.602429657039522</v>
      </c>
      <c r="C229" s="2629">
        <f t="shared" si="49"/>
        <v>-0.20274117335023334</v>
      </c>
      <c r="D229" s="1746">
        <f t="shared" si="59"/>
        <v>-0.88</v>
      </c>
      <c r="E229" s="687">
        <f t="shared" si="53"/>
        <v>99.818012965017019</v>
      </c>
      <c r="F229" s="266">
        <f t="shared" si="50"/>
        <v>-0.23010685411412624</v>
      </c>
      <c r="G229" s="611">
        <f t="shared" si="55"/>
        <v>100.22988584951106</v>
      </c>
      <c r="H229" s="633">
        <f t="shared" si="51"/>
        <v>-0.16199516598859987</v>
      </c>
      <c r="I229" s="1726" t="s">
        <v>346</v>
      </c>
      <c r="J229" s="2622" t="str">
        <f t="shared" si="46"/>
        <v>---</v>
      </c>
      <c r="K229" s="2619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603">
        <v>41183</v>
      </c>
      <c r="B230" s="2640">
        <v>99.410832634084088</v>
      </c>
      <c r="C230" s="559">
        <f t="shared" si="49"/>
        <v>-0.19159702295543468</v>
      </c>
      <c r="D230" s="970">
        <f t="shared" si="59"/>
        <v>-1.1200000000000001</v>
      </c>
      <c r="E230" s="52">
        <f t="shared" si="53"/>
        <v>99.606144373837779</v>
      </c>
      <c r="F230" s="263">
        <f t="shared" si="50"/>
        <v>-0.21186859117923973</v>
      </c>
      <c r="G230" s="394">
        <f t="shared" si="55"/>
        <v>100.04256575199058</v>
      </c>
      <c r="H230" s="297">
        <f t="shared" si="51"/>
        <v>-0.18732009752048384</v>
      </c>
      <c r="I230" s="1732" t="s">
        <v>346</v>
      </c>
      <c r="J230" s="53" t="str">
        <f t="shared" si="46"/>
        <v>---</v>
      </c>
      <c r="K230" s="2619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606">
        <v>41214</v>
      </c>
      <c r="B231" s="2640">
        <v>99.24550673112256</v>
      </c>
      <c r="C231" s="593">
        <f t="shared" si="49"/>
        <v>-0.16532590296152705</v>
      </c>
      <c r="D231" s="1748">
        <f t="shared" si="59"/>
        <v>-1.34</v>
      </c>
      <c r="E231" s="683">
        <f t="shared" si="53"/>
        <v>99.419589674082047</v>
      </c>
      <c r="F231" s="693">
        <f t="shared" si="50"/>
        <v>-0.18655469975573169</v>
      </c>
      <c r="G231" s="393">
        <f t="shared" si="55"/>
        <v>99.843150925053706</v>
      </c>
      <c r="H231" s="295">
        <f t="shared" si="51"/>
        <v>-0.19941482693687362</v>
      </c>
      <c r="I231" s="1729" t="s">
        <v>346</v>
      </c>
      <c r="J231" s="2625" t="str">
        <f t="shared" si="46"/>
        <v>---</v>
      </c>
      <c r="K231" s="2619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603">
        <v>41244</v>
      </c>
      <c r="B232" s="2640">
        <v>99.141454770177504</v>
      </c>
      <c r="C232" s="2633">
        <f t="shared" si="49"/>
        <v>-0.10405196094505698</v>
      </c>
      <c r="D232" s="1000">
        <f t="shared" si="59"/>
        <v>-1.51</v>
      </c>
      <c r="E232" s="52">
        <f t="shared" si="53"/>
        <v>99.265931378461389</v>
      </c>
      <c r="F232" s="263">
        <f t="shared" si="50"/>
        <v>-0.15365829562065869</v>
      </c>
      <c r="G232" s="394">
        <f t="shared" si="55"/>
        <v>99.649226178545291</v>
      </c>
      <c r="H232" s="297">
        <f t="shared" si="51"/>
        <v>-0.19392474650841507</v>
      </c>
      <c r="I232" s="1732" t="s">
        <v>349</v>
      </c>
      <c r="J232" s="53" t="str">
        <f t="shared" si="46"/>
        <v>---</v>
      </c>
      <c r="K232" s="2619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605">
        <v>41275</v>
      </c>
      <c r="B233" s="2640">
        <v>99.133339156492937</v>
      </c>
      <c r="C233" s="2629">
        <f t="shared" si="49"/>
        <v>-8.1156136845663696E-3</v>
      </c>
      <c r="D233" s="1746">
        <f t="shared" si="59"/>
        <v>-1.57</v>
      </c>
      <c r="E233" s="689">
        <f t="shared" si="53"/>
        <v>99.173433552597658</v>
      </c>
      <c r="F233" s="268">
        <f t="shared" si="50"/>
        <v>-9.2497825863731009E-2</v>
      </c>
      <c r="G233" s="613">
        <f t="shared" si="55"/>
        <v>99.483596026704021</v>
      </c>
      <c r="H233" s="635">
        <f t="shared" si="51"/>
        <v>-0.16563015184127039</v>
      </c>
      <c r="I233" s="1728" t="s">
        <v>349</v>
      </c>
      <c r="J233" s="2622" t="str">
        <f t="shared" si="46"/>
        <v>谷</v>
      </c>
      <c r="K233" s="2619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603">
        <v>41306</v>
      </c>
      <c r="B234" s="2640">
        <v>99.232109047734156</v>
      </c>
      <c r="C234" s="2629">
        <f t="shared" si="49"/>
        <v>9.8769891241218488E-2</v>
      </c>
      <c r="D234" s="1746">
        <f t="shared" si="59"/>
        <v>-1.49</v>
      </c>
      <c r="E234" s="687">
        <f t="shared" si="53"/>
        <v>99.168967658134875</v>
      </c>
      <c r="F234" s="266">
        <f t="shared" si="50"/>
        <v>-4.4658944627826713E-3</v>
      </c>
      <c r="G234" s="611">
        <f t="shared" si="55"/>
        <v>99.367263261005789</v>
      </c>
      <c r="H234" s="633">
        <f t="shared" si="51"/>
        <v>-0.11633276569823181</v>
      </c>
      <c r="I234" s="1726" t="s">
        <v>343</v>
      </c>
      <c r="J234" s="2622" t="str">
        <f t="shared" si="46"/>
        <v>---</v>
      </c>
      <c r="K234" s="2619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603">
        <v>41334</v>
      </c>
      <c r="B235" s="2640">
        <v>99.395059050060155</v>
      </c>
      <c r="C235" s="2629">
        <f t="shared" si="49"/>
        <v>0.16295000232599932</v>
      </c>
      <c r="D235" s="1746">
        <f t="shared" si="59"/>
        <v>-1.32</v>
      </c>
      <c r="E235" s="687">
        <f t="shared" si="53"/>
        <v>99.253502418095763</v>
      </c>
      <c r="F235" s="266">
        <f t="shared" si="50"/>
        <v>8.453475996088855E-2</v>
      </c>
      <c r="G235" s="611">
        <f t="shared" si="55"/>
        <v>99.30867586381585</v>
      </c>
      <c r="H235" s="633">
        <f t="shared" si="51"/>
        <v>-5.8587397189938883E-2</v>
      </c>
      <c r="I235" s="1726" t="s">
        <v>343</v>
      </c>
      <c r="J235" s="2622" t="str">
        <f t="shared" si="46"/>
        <v>---</v>
      </c>
      <c r="K235" s="2619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603">
        <v>41365</v>
      </c>
      <c r="B236" s="2640">
        <v>99.587179952861717</v>
      </c>
      <c r="C236" s="2629">
        <f t="shared" si="49"/>
        <v>0.19212090280156247</v>
      </c>
      <c r="D236" s="1746">
        <f t="shared" si="59"/>
        <v>-1.05</v>
      </c>
      <c r="E236" s="687">
        <f t="shared" si="53"/>
        <v>99.404782683552014</v>
      </c>
      <c r="F236" s="266">
        <f t="shared" si="50"/>
        <v>0.15128026545625062</v>
      </c>
      <c r="G236" s="611">
        <f t="shared" si="55"/>
        <v>99.306497334647574</v>
      </c>
      <c r="H236" s="633">
        <f t="shared" si="51"/>
        <v>-2.1785291682760999E-3</v>
      </c>
      <c r="I236" s="1726" t="s">
        <v>344</v>
      </c>
      <c r="J236" s="2622" t="str">
        <f t="shared" si="46"/>
        <v>---</v>
      </c>
      <c r="K236" s="2619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603">
        <v>41395</v>
      </c>
      <c r="B237" s="2640">
        <v>99.79362084538576</v>
      </c>
      <c r="C237" s="2629">
        <f t="shared" si="49"/>
        <v>0.20644089252404285</v>
      </c>
      <c r="D237" s="1746">
        <f t="shared" si="59"/>
        <v>-0.7</v>
      </c>
      <c r="E237" s="687">
        <f t="shared" si="53"/>
        <v>99.591953282769211</v>
      </c>
      <c r="F237" s="266">
        <f t="shared" si="50"/>
        <v>0.18717059921719681</v>
      </c>
      <c r="G237" s="611">
        <f t="shared" si="55"/>
        <v>99.361181364833527</v>
      </c>
      <c r="H237" s="633">
        <f t="shared" si="51"/>
        <v>5.4684030185953247E-2</v>
      </c>
      <c r="I237" s="1726" t="s">
        <v>344</v>
      </c>
      <c r="J237" s="2622" t="str">
        <f t="shared" si="46"/>
        <v>---</v>
      </c>
      <c r="K237" s="2619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603">
        <v>41426</v>
      </c>
      <c r="B238" s="2640">
        <v>99.999487607085243</v>
      </c>
      <c r="C238" s="2629">
        <f t="shared" si="49"/>
        <v>0.20586676169948248</v>
      </c>
      <c r="D238" s="1746">
        <f t="shared" si="59"/>
        <v>-0.28999999999999998</v>
      </c>
      <c r="E238" s="687">
        <f t="shared" si="53"/>
        <v>99.793429468444245</v>
      </c>
      <c r="F238" s="266">
        <f t="shared" si="50"/>
        <v>0.201476185675034</v>
      </c>
      <c r="G238" s="611">
        <f t="shared" si="55"/>
        <v>99.468892918542494</v>
      </c>
      <c r="H238" s="633">
        <f t="shared" si="51"/>
        <v>0.10771155370896679</v>
      </c>
      <c r="I238" s="1726" t="s">
        <v>344</v>
      </c>
      <c r="J238" s="2622" t="str">
        <f t="shared" si="46"/>
        <v>---</v>
      </c>
      <c r="K238" s="2619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603">
        <v>41456</v>
      </c>
      <c r="B239" s="2640">
        <v>100.19712260537803</v>
      </c>
      <c r="C239" s="2629">
        <f t="shared" si="49"/>
        <v>0.1976349982927843</v>
      </c>
      <c r="D239" s="1746">
        <f t="shared" si="59"/>
        <v>0.15</v>
      </c>
      <c r="E239" s="687">
        <f t="shared" si="53"/>
        <v>99.996743685949681</v>
      </c>
      <c r="F239" s="266">
        <f t="shared" si="50"/>
        <v>0.20331421750543655</v>
      </c>
      <c r="G239" s="611">
        <f t="shared" si="55"/>
        <v>99.61970260928544</v>
      </c>
      <c r="H239" s="633">
        <f t="shared" si="51"/>
        <v>0.15080969074294615</v>
      </c>
      <c r="I239" s="1726" t="s">
        <v>344</v>
      </c>
      <c r="J239" s="2622" t="str">
        <f t="shared" si="46"/>
        <v>---</v>
      </c>
      <c r="K239" s="2619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603">
        <v>41487</v>
      </c>
      <c r="B240" s="2640">
        <v>100.40554593842467</v>
      </c>
      <c r="C240" s="2629">
        <f t="shared" si="49"/>
        <v>0.20842333304663896</v>
      </c>
      <c r="D240" s="1746">
        <f t="shared" si="59"/>
        <v>0.6</v>
      </c>
      <c r="E240" s="687">
        <f t="shared" si="53"/>
        <v>100.20071871696264</v>
      </c>
      <c r="F240" s="266">
        <f t="shared" si="50"/>
        <v>0.20397503101295911</v>
      </c>
      <c r="G240" s="611">
        <f t="shared" si="55"/>
        <v>99.801446435275679</v>
      </c>
      <c r="H240" s="633">
        <f t="shared" si="51"/>
        <v>0.18174382599023886</v>
      </c>
      <c r="I240" s="1726" t="s">
        <v>344</v>
      </c>
      <c r="J240" s="2622" t="str">
        <f t="shared" si="46"/>
        <v>---</v>
      </c>
      <c r="K240" s="2619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603">
        <v>41518</v>
      </c>
      <c r="B241" s="2640">
        <v>100.64773346896197</v>
      </c>
      <c r="C241" s="2629">
        <f t="shared" si="49"/>
        <v>0.24218753053730779</v>
      </c>
      <c r="D241" s="1746">
        <f t="shared" si="59"/>
        <v>1.05</v>
      </c>
      <c r="E241" s="687">
        <f t="shared" si="53"/>
        <v>100.41680067092155</v>
      </c>
      <c r="F241" s="266">
        <f t="shared" si="50"/>
        <v>0.21608195395890561</v>
      </c>
      <c r="G241" s="611">
        <f t="shared" si="55"/>
        <v>100.00367849545107</v>
      </c>
      <c r="H241" s="633">
        <f t="shared" si="51"/>
        <v>0.20223206017539042</v>
      </c>
      <c r="I241" s="1726" t="s">
        <v>344</v>
      </c>
      <c r="J241" s="2622" t="str">
        <f t="shared" si="46"/>
        <v>---</v>
      </c>
      <c r="K241" s="2619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603">
        <v>41548</v>
      </c>
      <c r="B242" s="2640">
        <v>100.90100765823578</v>
      </c>
      <c r="C242" s="2629">
        <f t="shared" si="49"/>
        <v>0.25327418927381018</v>
      </c>
      <c r="D242" s="1746">
        <f t="shared" si="59"/>
        <v>1.5</v>
      </c>
      <c r="E242" s="687">
        <f t="shared" si="53"/>
        <v>100.65142902187415</v>
      </c>
      <c r="F242" s="266">
        <f t="shared" si="50"/>
        <v>0.23462835095260459</v>
      </c>
      <c r="G242" s="611">
        <f t="shared" si="55"/>
        <v>100.21881401090475</v>
      </c>
      <c r="H242" s="633">
        <f t="shared" si="51"/>
        <v>0.21513551545368159</v>
      </c>
      <c r="I242" s="1726" t="s">
        <v>344</v>
      </c>
      <c r="J242" s="2622" t="str">
        <f t="shared" si="46"/>
        <v>---</v>
      </c>
      <c r="K242" s="2619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603">
        <v>41579</v>
      </c>
      <c r="B243" s="2640">
        <v>101.10232637555019</v>
      </c>
      <c r="C243" s="2629">
        <f t="shared" si="49"/>
        <v>0.20131871731440754</v>
      </c>
      <c r="D243" s="1746">
        <f t="shared" si="59"/>
        <v>1.87</v>
      </c>
      <c r="E243" s="687">
        <f t="shared" si="53"/>
        <v>100.88368916758265</v>
      </c>
      <c r="F243" s="266">
        <f t="shared" si="50"/>
        <v>0.23226014570849429</v>
      </c>
      <c r="G243" s="611">
        <f t="shared" si="55"/>
        <v>100.43526349986023</v>
      </c>
      <c r="H243" s="633">
        <f t="shared" si="51"/>
        <v>0.216449488955476</v>
      </c>
      <c r="I243" s="1726" t="s">
        <v>344</v>
      </c>
      <c r="J243" s="2622" t="str">
        <f t="shared" si="46"/>
        <v>---</v>
      </c>
      <c r="K243" s="2619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606">
        <v>41609</v>
      </c>
      <c r="B244" s="2640">
        <v>101.19343900178517</v>
      </c>
      <c r="C244" s="593">
        <f t="shared" si="49"/>
        <v>9.1112626234973959E-2</v>
      </c>
      <c r="D244" s="1748">
        <f t="shared" si="59"/>
        <v>2.0699999999999998</v>
      </c>
      <c r="E244" s="683">
        <f t="shared" si="53"/>
        <v>101.06559101185705</v>
      </c>
      <c r="F244" s="693">
        <f t="shared" si="50"/>
        <v>0.1819018442744067</v>
      </c>
      <c r="G244" s="393">
        <f t="shared" si="55"/>
        <v>100.63523752220301</v>
      </c>
      <c r="H244" s="295">
        <f t="shared" si="51"/>
        <v>0.19997402234278638</v>
      </c>
      <c r="I244" s="1729" t="s">
        <v>344</v>
      </c>
      <c r="J244" s="2625" t="str">
        <f t="shared" si="46"/>
        <v>---</v>
      </c>
      <c r="K244" s="2619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605">
        <v>41640</v>
      </c>
      <c r="B245" s="2640">
        <v>101.1237230414835</v>
      </c>
      <c r="C245" s="2631">
        <f t="shared" si="49"/>
        <v>-6.9715960301664381E-2</v>
      </c>
      <c r="D245" s="1774">
        <f t="shared" si="59"/>
        <v>2.0099999999999998</v>
      </c>
      <c r="E245" s="689">
        <f t="shared" si="53"/>
        <v>101.13982947293961</v>
      </c>
      <c r="F245" s="268">
        <f t="shared" si="50"/>
        <v>7.423846108255816E-2</v>
      </c>
      <c r="G245" s="613">
        <f t="shared" si="55"/>
        <v>100.79584258425989</v>
      </c>
      <c r="H245" s="635">
        <f t="shared" si="51"/>
        <v>0.16060506205687375</v>
      </c>
      <c r="I245" s="1728" t="s">
        <v>344</v>
      </c>
      <c r="J245" s="2622" t="str">
        <f t="shared" si="46"/>
        <v>---</v>
      </c>
      <c r="K245" s="2619">
        <v>0</v>
      </c>
      <c r="L245" s="1776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603">
        <v>41671</v>
      </c>
      <c r="B246" s="2640">
        <v>100.91410530538587</v>
      </c>
      <c r="C246" s="2629">
        <f t="shared" si="49"/>
        <v>-0.20961773609762702</v>
      </c>
      <c r="D246" s="1746">
        <f t="shared" si="59"/>
        <v>1.7</v>
      </c>
      <c r="E246" s="687">
        <f t="shared" si="53"/>
        <v>101.07708911621819</v>
      </c>
      <c r="F246" s="266">
        <f t="shared" si="50"/>
        <v>-6.2740356721420198E-2</v>
      </c>
      <c r="G246" s="611">
        <f t="shared" si="55"/>
        <v>100.89826868426103</v>
      </c>
      <c r="H246" s="633">
        <f t="shared" si="51"/>
        <v>0.10242610000113928</v>
      </c>
      <c r="I246" s="1726" t="s">
        <v>350</v>
      </c>
      <c r="J246" s="2622" t="str">
        <f t="shared" si="46"/>
        <v>---</v>
      </c>
      <c r="K246" s="2619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603">
        <v>41699</v>
      </c>
      <c r="B247" s="2640">
        <v>100.62165206398993</v>
      </c>
      <c r="C247" s="2629">
        <f t="shared" si="49"/>
        <v>-0.29245324139594686</v>
      </c>
      <c r="D247" s="1746">
        <f t="shared" si="59"/>
        <v>1.23</v>
      </c>
      <c r="E247" s="687">
        <f t="shared" si="53"/>
        <v>100.88649347028644</v>
      </c>
      <c r="F247" s="266">
        <f t="shared" si="50"/>
        <v>-0.19059564593175082</v>
      </c>
      <c r="G247" s="611">
        <f t="shared" si="55"/>
        <v>100.9291409879132</v>
      </c>
      <c r="H247" s="633">
        <f t="shared" si="51"/>
        <v>3.0872303652174082E-2</v>
      </c>
      <c r="I247" s="1726" t="s">
        <v>350</v>
      </c>
      <c r="J247" s="2622" t="str">
        <f t="shared" si="46"/>
        <v>---</v>
      </c>
      <c r="K247" s="2619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603">
        <v>41730</v>
      </c>
      <c r="B248" s="2640">
        <v>100.32146169369008</v>
      </c>
      <c r="C248" s="2629">
        <f t="shared" si="49"/>
        <v>-0.30019037029984474</v>
      </c>
      <c r="D248" s="1746">
        <f t="shared" si="59"/>
        <v>0.74</v>
      </c>
      <c r="E248" s="687">
        <f t="shared" si="53"/>
        <v>100.61907302102196</v>
      </c>
      <c r="F248" s="266">
        <f t="shared" si="50"/>
        <v>-0.26742044926447761</v>
      </c>
      <c r="G248" s="611">
        <f t="shared" si="55"/>
        <v>100.88253073430292</v>
      </c>
      <c r="H248" s="633">
        <f t="shared" si="51"/>
        <v>-4.6610253610282371E-2</v>
      </c>
      <c r="I248" s="1726" t="s">
        <v>346</v>
      </c>
      <c r="J248" s="2622" t="str">
        <f t="shared" si="46"/>
        <v>---</v>
      </c>
      <c r="K248" s="2619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603">
        <v>41760</v>
      </c>
      <c r="B249" s="2640">
        <v>100.07887201833908</v>
      </c>
      <c r="C249" s="2629">
        <f t="shared" si="49"/>
        <v>-0.24258967535099885</v>
      </c>
      <c r="D249" s="1746">
        <f t="shared" si="59"/>
        <v>0.28999999999999998</v>
      </c>
      <c r="E249" s="687">
        <f t="shared" si="53"/>
        <v>100.3406619253397</v>
      </c>
      <c r="F249" s="266">
        <f t="shared" si="50"/>
        <v>-0.27841109568225875</v>
      </c>
      <c r="G249" s="611">
        <f t="shared" si="55"/>
        <v>100.76508278574626</v>
      </c>
      <c r="H249" s="633">
        <f t="shared" si="51"/>
        <v>-0.1174479485566593</v>
      </c>
      <c r="I249" s="1726" t="s">
        <v>346</v>
      </c>
      <c r="J249" s="2622" t="str">
        <f t="shared" si="46"/>
        <v>---</v>
      </c>
      <c r="K249" s="2619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603">
        <v>41791</v>
      </c>
      <c r="B250" s="2640">
        <v>99.917198203684407</v>
      </c>
      <c r="C250" s="2629">
        <f t="shared" si="49"/>
        <v>-0.16167381465467656</v>
      </c>
      <c r="D250" s="1746">
        <f t="shared" si="59"/>
        <v>-0.08</v>
      </c>
      <c r="E250" s="687">
        <f t="shared" si="53"/>
        <v>100.10584397190452</v>
      </c>
      <c r="F250" s="266">
        <f t="shared" si="50"/>
        <v>-0.23481795343518286</v>
      </c>
      <c r="G250" s="611">
        <f t="shared" si="55"/>
        <v>100.595778761194</v>
      </c>
      <c r="H250" s="633">
        <f t="shared" si="51"/>
        <v>-0.16930402455226101</v>
      </c>
      <c r="I250" s="1726" t="s">
        <v>346</v>
      </c>
      <c r="J250" s="2622" t="str">
        <f t="shared" si="46"/>
        <v>---</v>
      </c>
      <c r="K250" s="2619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603">
        <v>41821</v>
      </c>
      <c r="B251" s="2640">
        <v>99.848537643073996</v>
      </c>
      <c r="C251" s="2629">
        <f t="shared" si="49"/>
        <v>-6.8660560610410926E-2</v>
      </c>
      <c r="D251" s="1746">
        <f t="shared" si="59"/>
        <v>-0.35</v>
      </c>
      <c r="E251" s="687">
        <f t="shared" si="53"/>
        <v>99.948202621699167</v>
      </c>
      <c r="F251" s="266">
        <f t="shared" si="50"/>
        <v>-0.15764135020535264</v>
      </c>
      <c r="G251" s="611">
        <f t="shared" si="55"/>
        <v>100.40364999566384</v>
      </c>
      <c r="H251" s="633">
        <f t="shared" si="51"/>
        <v>-0.1921287655301569</v>
      </c>
      <c r="I251" s="1726" t="s">
        <v>346</v>
      </c>
      <c r="J251" s="2622" t="str">
        <f t="shared" si="46"/>
        <v>---</v>
      </c>
      <c r="K251" s="2619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603">
        <v>41852</v>
      </c>
      <c r="B252" s="2640">
        <v>99.856618586181014</v>
      </c>
      <c r="C252" s="2629">
        <f t="shared" si="49"/>
        <v>8.0809431070179016E-3</v>
      </c>
      <c r="D252" s="1746">
        <f t="shared" si="59"/>
        <v>-0.55000000000000004</v>
      </c>
      <c r="E252" s="687">
        <f t="shared" si="53"/>
        <v>99.87411814431313</v>
      </c>
      <c r="F252" s="266">
        <f t="shared" si="50"/>
        <v>-7.4084477386037406E-2</v>
      </c>
      <c r="G252" s="611">
        <f t="shared" si="55"/>
        <v>100.22263507347778</v>
      </c>
      <c r="H252" s="633">
        <f t="shared" si="51"/>
        <v>-0.18101492218606552</v>
      </c>
      <c r="I252" s="1726" t="s">
        <v>346</v>
      </c>
      <c r="J252" s="2622" t="str">
        <f t="shared" si="46"/>
        <v>---</v>
      </c>
      <c r="K252" s="2619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603">
        <v>41883</v>
      </c>
      <c r="B253" s="2640">
        <v>99.858133208060963</v>
      </c>
      <c r="C253" s="2629">
        <f t="shared" si="49"/>
        <v>1.5146218799486633E-3</v>
      </c>
      <c r="D253" s="1746">
        <f t="shared" si="59"/>
        <v>-0.78</v>
      </c>
      <c r="E253" s="687">
        <f t="shared" si="53"/>
        <v>99.854429812438653</v>
      </c>
      <c r="F253" s="266">
        <f t="shared" si="50"/>
        <v>-1.9688331874476717E-2</v>
      </c>
      <c r="G253" s="611">
        <f t="shared" si="55"/>
        <v>100.07178191671707</v>
      </c>
      <c r="H253" s="633">
        <f t="shared" si="51"/>
        <v>-0.15085315676070365</v>
      </c>
      <c r="I253" s="1726" t="s">
        <v>346</v>
      </c>
      <c r="J253" s="2622" t="str">
        <f t="shared" si="46"/>
        <v>---</v>
      </c>
      <c r="K253" s="2619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603">
        <v>41913</v>
      </c>
      <c r="B254" s="2640">
        <v>99.83543228847752</v>
      </c>
      <c r="C254" s="2629">
        <f t="shared" si="49"/>
        <v>-2.2700919583442669E-2</v>
      </c>
      <c r="D254" s="1746">
        <f t="shared" si="59"/>
        <v>-1.06</v>
      </c>
      <c r="E254" s="687">
        <f t="shared" si="53"/>
        <v>99.850061360906508</v>
      </c>
      <c r="F254" s="266">
        <f t="shared" si="50"/>
        <v>-4.3684515321444906E-3</v>
      </c>
      <c r="G254" s="611">
        <f t="shared" si="55"/>
        <v>99.959464805929571</v>
      </c>
      <c r="H254" s="633">
        <f t="shared" si="51"/>
        <v>-0.11231711078750095</v>
      </c>
      <c r="I254" s="1726" t="s">
        <v>346</v>
      </c>
      <c r="J254" s="2622" t="str">
        <f t="shared" si="46"/>
        <v>---</v>
      </c>
      <c r="K254" s="2619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603">
        <v>41944</v>
      </c>
      <c r="B255" s="2640">
        <v>99.781358971540897</v>
      </c>
      <c r="C255" s="2629">
        <f t="shared" si="49"/>
        <v>-5.4073316936623428E-2</v>
      </c>
      <c r="D255" s="1746">
        <f t="shared" si="59"/>
        <v>-1.31</v>
      </c>
      <c r="E255" s="687">
        <f t="shared" si="53"/>
        <v>99.824974822693136</v>
      </c>
      <c r="F255" s="266">
        <f t="shared" si="50"/>
        <v>-2.5086538213372478E-2</v>
      </c>
      <c r="G255" s="611">
        <f t="shared" si="55"/>
        <v>99.882307274193991</v>
      </c>
      <c r="H255" s="633">
        <f t="shared" si="51"/>
        <v>-7.715753173557971E-2</v>
      </c>
      <c r="I255" s="1726" t="s">
        <v>346</v>
      </c>
      <c r="J255" s="2622" t="str">
        <f t="shared" si="46"/>
        <v>---</v>
      </c>
      <c r="K255" s="2619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604">
        <v>41974</v>
      </c>
      <c r="B256" s="2640">
        <v>99.707069031828638</v>
      </c>
      <c r="C256" s="2630">
        <f t="shared" si="49"/>
        <v>-7.4289939712258501E-2</v>
      </c>
      <c r="D256" s="1763">
        <f t="shared" si="59"/>
        <v>-1.47</v>
      </c>
      <c r="E256" s="1749">
        <f t="shared" si="53"/>
        <v>99.774620097282352</v>
      </c>
      <c r="F256" s="267">
        <f t="shared" si="50"/>
        <v>-5.035472541078434E-2</v>
      </c>
      <c r="G256" s="612">
        <f t="shared" si="55"/>
        <v>99.829192561835356</v>
      </c>
      <c r="H256" s="634">
        <f t="shared" si="51"/>
        <v>-5.3114712358635074E-2</v>
      </c>
      <c r="I256" s="1727" t="s">
        <v>346</v>
      </c>
      <c r="J256" s="2623" t="str">
        <f t="shared" si="46"/>
        <v>---</v>
      </c>
      <c r="K256" s="2619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603">
        <v>42005</v>
      </c>
      <c r="B257" s="2640">
        <v>99.637138569388654</v>
      </c>
      <c r="C257" s="2629">
        <f t="shared" si="49"/>
        <v>-6.9930462439984353E-2</v>
      </c>
      <c r="D257" s="1746">
        <f t="shared" si="59"/>
        <v>-1.47</v>
      </c>
      <c r="E257" s="687">
        <f t="shared" si="53"/>
        <v>99.708522190919396</v>
      </c>
      <c r="F257" s="266">
        <f t="shared" si="50"/>
        <v>-6.6097906362955428E-2</v>
      </c>
      <c r="G257" s="611">
        <f t="shared" si="55"/>
        <v>99.789184042650248</v>
      </c>
      <c r="H257" s="633">
        <f t="shared" si="51"/>
        <v>-4.0008519185107616E-2</v>
      </c>
      <c r="I257" s="1726" t="s">
        <v>346</v>
      </c>
      <c r="J257" s="2624" t="str">
        <f t="shared" si="46"/>
        <v>---</v>
      </c>
      <c r="K257" s="2619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603">
        <v>42036</v>
      </c>
      <c r="B258" s="2640">
        <v>99.563816962621175</v>
      </c>
      <c r="C258" s="2629">
        <f t="shared" si="49"/>
        <v>-7.3321606767478897E-2</v>
      </c>
      <c r="D258" s="1746">
        <f t="shared" si="59"/>
        <v>-1.34</v>
      </c>
      <c r="E258" s="687">
        <f t="shared" si="53"/>
        <v>99.63600818794616</v>
      </c>
      <c r="F258" s="266">
        <f t="shared" si="50"/>
        <v>-7.2514002973235847E-2</v>
      </c>
      <c r="G258" s="611">
        <f t="shared" si="55"/>
        <v>99.748509659728413</v>
      </c>
      <c r="H258" s="633">
        <f t="shared" si="51"/>
        <v>-4.0674382921835672E-2</v>
      </c>
      <c r="I258" s="1726" t="s">
        <v>346</v>
      </c>
      <c r="J258" s="2622" t="str">
        <f t="shared" si="46"/>
        <v>---</v>
      </c>
      <c r="K258" s="2619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603">
        <v>42064</v>
      </c>
      <c r="B259" s="2640">
        <v>99.506771735957912</v>
      </c>
      <c r="C259" s="559">
        <f t="shared" si="49"/>
        <v>-5.7045226663262838E-2</v>
      </c>
      <c r="D259" s="1746">
        <f t="shared" si="59"/>
        <v>-1.1100000000000001</v>
      </c>
      <c r="E259" s="52">
        <f t="shared" si="53"/>
        <v>99.569242422655918</v>
      </c>
      <c r="F259" s="263">
        <f t="shared" si="50"/>
        <v>-6.676576529024203E-2</v>
      </c>
      <c r="G259" s="394">
        <f t="shared" si="55"/>
        <v>99.698531538267972</v>
      </c>
      <c r="H259" s="297">
        <f t="shared" si="51"/>
        <v>-4.9978121460441116E-2</v>
      </c>
      <c r="I259" s="1732" t="s">
        <v>346</v>
      </c>
      <c r="J259" s="53" t="str">
        <f t="shared" si="46"/>
        <v>---</v>
      </c>
      <c r="K259" s="2619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603">
        <v>42095</v>
      </c>
      <c r="B260" s="2640">
        <v>99.476573685084617</v>
      </c>
      <c r="C260" s="559">
        <f t="shared" si="49"/>
        <v>-3.0198050873295301E-2</v>
      </c>
      <c r="D260" s="1746">
        <f t="shared" si="59"/>
        <v>-0.84</v>
      </c>
      <c r="E260" s="687">
        <f t="shared" si="53"/>
        <v>99.515720794554568</v>
      </c>
      <c r="F260" s="266">
        <f t="shared" si="50"/>
        <v>-5.3521628101350416E-2</v>
      </c>
      <c r="G260" s="611">
        <f t="shared" si="55"/>
        <v>99.644023034985622</v>
      </c>
      <c r="H260" s="633">
        <f t="shared" si="51"/>
        <v>-5.4508503282349352E-2</v>
      </c>
      <c r="I260" s="1726" t="s">
        <v>346</v>
      </c>
      <c r="J260" s="2622" t="str">
        <f t="shared" si="46"/>
        <v>---</v>
      </c>
      <c r="K260" s="2619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603">
        <v>42125</v>
      </c>
      <c r="B261" s="2640">
        <v>99.47536814474276</v>
      </c>
      <c r="C261" s="2629">
        <f t="shared" si="49"/>
        <v>-1.2055403418571586E-3</v>
      </c>
      <c r="D261" s="1746">
        <f t="shared" si="59"/>
        <v>-0.6</v>
      </c>
      <c r="E261" s="687">
        <f t="shared" si="53"/>
        <v>99.486237855261763</v>
      </c>
      <c r="F261" s="266">
        <f t="shared" si="50"/>
        <v>-2.9482939292805099E-2</v>
      </c>
      <c r="G261" s="611">
        <f t="shared" si="55"/>
        <v>99.592585300166391</v>
      </c>
      <c r="H261" s="633">
        <f t="shared" si="51"/>
        <v>-5.1437734819231196E-2</v>
      </c>
      <c r="I261" s="1726" t="s">
        <v>349</v>
      </c>
      <c r="J261" s="2622" t="str">
        <f t="shared" si="46"/>
        <v>---</v>
      </c>
      <c r="K261" s="2619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603">
        <v>42156</v>
      </c>
      <c r="B262" s="2640">
        <v>99.471697554145308</v>
      </c>
      <c r="C262" s="2629">
        <f t="shared" si="49"/>
        <v>-3.6705905974514508E-3</v>
      </c>
      <c r="D262" s="1746">
        <f t="shared" si="59"/>
        <v>-0.45</v>
      </c>
      <c r="E262" s="687">
        <f t="shared" si="53"/>
        <v>99.474546461324223</v>
      </c>
      <c r="F262" s="266">
        <f t="shared" si="50"/>
        <v>-1.1691393937539374E-2</v>
      </c>
      <c r="G262" s="611">
        <f t="shared" si="55"/>
        <v>99.548347954824152</v>
      </c>
      <c r="H262" s="633">
        <f t="shared" si="51"/>
        <v>-4.4237345342239109E-2</v>
      </c>
      <c r="I262" s="1726" t="s">
        <v>349</v>
      </c>
      <c r="J262" s="2622" t="str">
        <f t="shared" ref="J262:J302" si="62">IF(K262=1,"山",IF(K262=-1,"谷","---"))</f>
        <v>---</v>
      </c>
      <c r="K262" s="2619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603">
        <v>42186</v>
      </c>
      <c r="B263" s="2640">
        <v>99.44912572769654</v>
      </c>
      <c r="C263" s="2629">
        <f t="shared" si="49"/>
        <v>-2.2571826448768206E-2</v>
      </c>
      <c r="D263" s="1746">
        <f t="shared" si="59"/>
        <v>-0.4</v>
      </c>
      <c r="E263" s="687">
        <f t="shared" si="53"/>
        <v>99.465397142194874</v>
      </c>
      <c r="F263" s="266">
        <f t="shared" si="50"/>
        <v>-9.1493191293494647E-3</v>
      </c>
      <c r="G263" s="611">
        <f t="shared" si="55"/>
        <v>99.511498911376719</v>
      </c>
      <c r="H263" s="633">
        <f t="shared" si="51"/>
        <v>-3.684904344743245E-2</v>
      </c>
      <c r="I263" s="1726" t="s">
        <v>344</v>
      </c>
      <c r="J263" s="2622" t="str">
        <f t="shared" si="62"/>
        <v>---</v>
      </c>
      <c r="K263" s="2619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603">
        <v>42217</v>
      </c>
      <c r="B264" s="2640">
        <v>99.411007529273519</v>
      </c>
      <c r="C264" s="2629">
        <f t="shared" si="49"/>
        <v>-3.8118198423020999E-2</v>
      </c>
      <c r="D264" s="1746">
        <f t="shared" si="59"/>
        <v>-0.45</v>
      </c>
      <c r="E264" s="687">
        <f t="shared" si="53"/>
        <v>99.443943603705122</v>
      </c>
      <c r="F264" s="266">
        <f t="shared" ref="F264:F327" si="65">E264-E263</f>
        <v>-2.1453538489751622E-2</v>
      </c>
      <c r="G264" s="611">
        <f t="shared" si="55"/>
        <v>99.479194477074557</v>
      </c>
      <c r="H264" s="633">
        <f t="shared" ref="H264:H327" si="66">G264-G263</f>
        <v>-3.2304434302162122E-2</v>
      </c>
      <c r="I264" s="1726" t="s">
        <v>344</v>
      </c>
      <c r="J264" s="2622" t="str">
        <f t="shared" si="62"/>
        <v>---</v>
      </c>
      <c r="K264" s="2619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603">
        <v>42248</v>
      </c>
      <c r="B265" s="2640">
        <v>99.352464883244394</v>
      </c>
      <c r="C265" s="2629">
        <f t="shared" si="49"/>
        <v>-5.8542646029124512E-2</v>
      </c>
      <c r="D265" s="1746">
        <f t="shared" si="59"/>
        <v>-0.51</v>
      </c>
      <c r="E265" s="687">
        <f t="shared" si="53"/>
        <v>99.404199380071489</v>
      </c>
      <c r="F265" s="266">
        <f t="shared" si="65"/>
        <v>-3.9744223633633169E-2</v>
      </c>
      <c r="G265" s="611">
        <f t="shared" si="55"/>
        <v>99.449001322877848</v>
      </c>
      <c r="H265" s="633">
        <f t="shared" si="66"/>
        <v>-3.0193154196709315E-2</v>
      </c>
      <c r="I265" s="1726" t="s">
        <v>350</v>
      </c>
      <c r="J265" s="2622" t="str">
        <f t="shared" si="62"/>
        <v>---</v>
      </c>
      <c r="K265" s="2619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603">
        <v>42278</v>
      </c>
      <c r="B266" s="2640">
        <v>99.294955974953922</v>
      </c>
      <c r="C266" s="2629">
        <f t="shared" ref="C266:C329" si="68">B266-B265</f>
        <v>-5.7508908290472505E-2</v>
      </c>
      <c r="D266" s="1746">
        <f t="shared" si="59"/>
        <v>-0.54</v>
      </c>
      <c r="E266" s="687">
        <f t="shared" si="53"/>
        <v>99.352809462490612</v>
      </c>
      <c r="F266" s="266">
        <f t="shared" si="65"/>
        <v>-5.1389917580877409E-2</v>
      </c>
      <c r="G266" s="611">
        <f t="shared" si="55"/>
        <v>99.418741928448725</v>
      </c>
      <c r="H266" s="633">
        <f t="shared" si="66"/>
        <v>-3.0259394429123176E-2</v>
      </c>
      <c r="I266" s="1726" t="s">
        <v>350</v>
      </c>
      <c r="J266" s="2622" t="str">
        <f t="shared" si="62"/>
        <v>---</v>
      </c>
      <c r="K266" s="2619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603">
        <v>42309</v>
      </c>
      <c r="B267" s="2640">
        <v>99.247633798753526</v>
      </c>
      <c r="C267" s="2629">
        <f t="shared" si="68"/>
        <v>-4.7322176200395916E-2</v>
      </c>
      <c r="D267" s="1746">
        <f t="shared" si="59"/>
        <v>-0.53</v>
      </c>
      <c r="E267" s="687">
        <f t="shared" si="53"/>
        <v>99.298351552317285</v>
      </c>
      <c r="F267" s="266">
        <f t="shared" si="65"/>
        <v>-5.4457910173326241E-2</v>
      </c>
      <c r="G267" s="611">
        <f t="shared" si="55"/>
        <v>99.386036230401416</v>
      </c>
      <c r="H267" s="633">
        <f t="shared" si="66"/>
        <v>-3.2705698047308829E-2</v>
      </c>
      <c r="I267" s="1726" t="s">
        <v>346</v>
      </c>
      <c r="J267" s="2622" t="str">
        <f t="shared" si="62"/>
        <v>---</v>
      </c>
      <c r="K267" s="2619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603">
        <v>42339</v>
      </c>
      <c r="B268" s="2640">
        <v>99.228657753656094</v>
      </c>
      <c r="C268" s="2629">
        <f t="shared" si="68"/>
        <v>-1.8976045097431893E-2</v>
      </c>
      <c r="D268" s="1746">
        <f t="shared" si="59"/>
        <v>-0.48</v>
      </c>
      <c r="E268" s="1049">
        <f t="shared" ref="E268:E283" si="69">SUM(B266:B268)/3</f>
        <v>99.257082509121176</v>
      </c>
      <c r="F268" s="266">
        <f t="shared" si="65"/>
        <v>-4.1269043196109578E-2</v>
      </c>
      <c r="G268" s="611">
        <f t="shared" si="55"/>
        <v>99.350791888817625</v>
      </c>
      <c r="H268" s="633">
        <f t="shared" si="66"/>
        <v>-3.5244341583791083E-2</v>
      </c>
      <c r="I268" s="1726" t="s">
        <v>346</v>
      </c>
      <c r="J268" s="2622" t="str">
        <f t="shared" si="62"/>
        <v>---</v>
      </c>
      <c r="K268" s="2619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605">
        <v>42370</v>
      </c>
      <c r="B269" s="2640">
        <v>99.224683330264867</v>
      </c>
      <c r="C269" s="2631">
        <f t="shared" si="68"/>
        <v>-3.974423391227333E-3</v>
      </c>
      <c r="D269" s="1774">
        <f t="shared" si="59"/>
        <v>-0.41</v>
      </c>
      <c r="E269" s="689">
        <f t="shared" si="69"/>
        <v>99.233658294224824</v>
      </c>
      <c r="F269" s="268">
        <f t="shared" si="65"/>
        <v>-2.3424214896351714E-2</v>
      </c>
      <c r="G269" s="1775">
        <f t="shared" si="55"/>
        <v>99.315504142548988</v>
      </c>
      <c r="H269" s="1774">
        <f t="shared" si="66"/>
        <v>-3.5287746268636511E-2</v>
      </c>
      <c r="I269" s="1728" t="s">
        <v>346</v>
      </c>
      <c r="J269" s="2623" t="str">
        <f t="shared" si="62"/>
        <v>---</v>
      </c>
      <c r="K269" s="2619">
        <v>0</v>
      </c>
      <c r="L269" s="1776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603">
        <v>42401</v>
      </c>
      <c r="B270" s="2640">
        <v>99.199707248919879</v>
      </c>
      <c r="C270" s="559">
        <f t="shared" si="68"/>
        <v>-2.4976081344988188E-2</v>
      </c>
      <c r="D270" s="970">
        <f t="shared" si="59"/>
        <v>-0.37</v>
      </c>
      <c r="E270" s="52">
        <f t="shared" si="69"/>
        <v>99.217682777613618</v>
      </c>
      <c r="F270" s="263">
        <f t="shared" si="65"/>
        <v>-1.5975516611206331E-2</v>
      </c>
      <c r="G270" s="638">
        <f t="shared" si="55"/>
        <v>99.279872931295159</v>
      </c>
      <c r="H270" s="970">
        <f t="shared" si="66"/>
        <v>-3.5631211253829065E-2</v>
      </c>
      <c r="I270" s="1732" t="s">
        <v>346</v>
      </c>
      <c r="J270" s="2568" t="str">
        <f t="shared" si="62"/>
        <v>---</v>
      </c>
      <c r="K270" s="2619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603">
        <v>42430</v>
      </c>
      <c r="B271" s="2640">
        <v>99.211901436867819</v>
      </c>
      <c r="C271" s="2629">
        <f t="shared" si="68"/>
        <v>1.2194187947940804E-2</v>
      </c>
      <c r="D271" s="1746">
        <f t="shared" si="59"/>
        <v>-0.3</v>
      </c>
      <c r="E271" s="687">
        <f t="shared" si="69"/>
        <v>99.212097338684188</v>
      </c>
      <c r="F271" s="266">
        <f t="shared" si="65"/>
        <v>-5.5854389294296425E-3</v>
      </c>
      <c r="G271" s="1745">
        <f t="shared" si="55"/>
        <v>99.251429203808627</v>
      </c>
      <c r="H271" s="1746">
        <f t="shared" si="66"/>
        <v>-2.8443727486532566E-2</v>
      </c>
      <c r="I271" s="1726" t="s">
        <v>349</v>
      </c>
      <c r="J271" s="2623" t="str">
        <f t="shared" si="62"/>
        <v>---</v>
      </c>
      <c r="K271" s="2619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606">
        <v>42461</v>
      </c>
      <c r="B272" s="2640">
        <v>99.257058861339985</v>
      </c>
      <c r="C272" s="593">
        <f t="shared" si="68"/>
        <v>4.515742447216553E-2</v>
      </c>
      <c r="D272" s="1748">
        <f t="shared" si="59"/>
        <v>-0.22</v>
      </c>
      <c r="E272" s="683">
        <f t="shared" si="69"/>
        <v>99.222889182375908</v>
      </c>
      <c r="F272" s="693">
        <f t="shared" si="65"/>
        <v>1.079184369172026E-2</v>
      </c>
      <c r="G272" s="1747">
        <f t="shared" ref="G272" si="71">SUM(B266:B272)/7</f>
        <v>99.237799772108005</v>
      </c>
      <c r="H272" s="1748">
        <f t="shared" si="66"/>
        <v>-1.3629431700621808E-2</v>
      </c>
      <c r="I272" s="1729" t="s">
        <v>349</v>
      </c>
      <c r="J272" s="2626" t="str">
        <f t="shared" si="62"/>
        <v>---</v>
      </c>
      <c r="K272" s="2619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603">
        <v>42491</v>
      </c>
      <c r="B273" s="2640">
        <v>99.343276881844545</v>
      </c>
      <c r="C273" s="2629">
        <f t="shared" si="68"/>
        <v>8.62180205045604E-2</v>
      </c>
      <c r="D273" s="1746">
        <f t="shared" si="59"/>
        <v>-0.13</v>
      </c>
      <c r="E273" s="687">
        <f t="shared" si="69"/>
        <v>99.270745726684126</v>
      </c>
      <c r="F273" s="266">
        <f t="shared" si="65"/>
        <v>4.7856544308217508E-2</v>
      </c>
      <c r="G273" s="1745">
        <f t="shared" ref="G273:G275" si="72">SUM(B267:B273)/7</f>
        <v>99.244702758806667</v>
      </c>
      <c r="H273" s="1746">
        <f t="shared" si="66"/>
        <v>6.9029866986625166E-3</v>
      </c>
      <c r="I273" s="1733" t="s">
        <v>344</v>
      </c>
      <c r="J273" s="2623" t="str">
        <f t="shared" si="62"/>
        <v>---</v>
      </c>
      <c r="K273" s="2619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603">
        <v>42522</v>
      </c>
      <c r="B274" s="2640">
        <v>99.472170691336288</v>
      </c>
      <c r="C274" s="2629">
        <f t="shared" si="68"/>
        <v>0.12889380949174267</v>
      </c>
      <c r="D274" s="1746">
        <f t="shared" si="59"/>
        <v>0</v>
      </c>
      <c r="E274" s="687">
        <f t="shared" si="69"/>
        <v>99.357502144840282</v>
      </c>
      <c r="F274" s="266">
        <f t="shared" si="65"/>
        <v>8.6756418156156201E-2</v>
      </c>
      <c r="G274" s="1745">
        <f t="shared" si="72"/>
        <v>99.276779457747082</v>
      </c>
      <c r="H274" s="1746">
        <f t="shared" si="66"/>
        <v>3.2076698940414872E-2</v>
      </c>
      <c r="I274" s="1733" t="s">
        <v>343</v>
      </c>
      <c r="J274" s="2623" t="str">
        <f t="shared" si="62"/>
        <v>---</v>
      </c>
      <c r="K274" s="2619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603">
        <v>42552</v>
      </c>
      <c r="B275" s="2640">
        <v>99.650959510271349</v>
      </c>
      <c r="C275" s="2629">
        <f t="shared" si="68"/>
        <v>0.17878881893506104</v>
      </c>
      <c r="D275" s="1746">
        <f t="shared" si="59"/>
        <v>0.2</v>
      </c>
      <c r="E275" s="687">
        <f t="shared" si="69"/>
        <v>99.488802361150718</v>
      </c>
      <c r="F275" s="266">
        <f t="shared" si="65"/>
        <v>0.13130021631043576</v>
      </c>
      <c r="G275" s="1745">
        <f t="shared" si="72"/>
        <v>99.337108280120674</v>
      </c>
      <c r="H275" s="1746">
        <f t="shared" si="66"/>
        <v>6.0328822373591606E-2</v>
      </c>
      <c r="I275" s="1733" t="s">
        <v>343</v>
      </c>
      <c r="J275" s="2623" t="str">
        <f t="shared" si="62"/>
        <v>---</v>
      </c>
      <c r="K275" s="2619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603">
        <v>42583</v>
      </c>
      <c r="B276" s="2640">
        <v>99.851399929408444</v>
      </c>
      <c r="C276" s="2629">
        <f t="shared" si="68"/>
        <v>0.2004404191370952</v>
      </c>
      <c r="D276" s="1746">
        <f t="shared" si="59"/>
        <v>0.44</v>
      </c>
      <c r="E276" s="687">
        <f t="shared" si="69"/>
        <v>99.658176710338694</v>
      </c>
      <c r="F276" s="266">
        <f t="shared" si="65"/>
        <v>0.16937434918797578</v>
      </c>
      <c r="G276" s="1745">
        <f t="shared" ref="G276:G283" si="74">SUM(B270:B276)/7</f>
        <v>99.426639222855471</v>
      </c>
      <c r="H276" s="1746">
        <f t="shared" si="66"/>
        <v>8.9530942734796781E-2</v>
      </c>
      <c r="I276" s="1733" t="s">
        <v>343</v>
      </c>
      <c r="J276" s="2623" t="str">
        <f t="shared" si="62"/>
        <v>---</v>
      </c>
      <c r="K276" s="2619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603">
        <v>42614</v>
      </c>
      <c r="B277" s="2640">
        <v>100.06666592970747</v>
      </c>
      <c r="C277" s="2629">
        <f t="shared" si="68"/>
        <v>0.21526600029902454</v>
      </c>
      <c r="D277" s="1746">
        <f t="shared" si="59"/>
        <v>0.72</v>
      </c>
      <c r="E277" s="687">
        <f t="shared" si="69"/>
        <v>99.856341789795749</v>
      </c>
      <c r="F277" s="266">
        <f t="shared" si="65"/>
        <v>0.19816507945705553</v>
      </c>
      <c r="G277" s="1745">
        <f t="shared" si="74"/>
        <v>99.550490462968</v>
      </c>
      <c r="H277" s="1746">
        <f t="shared" si="66"/>
        <v>0.12385124011252913</v>
      </c>
      <c r="I277" s="1733" t="s">
        <v>343</v>
      </c>
      <c r="J277" s="2623" t="str">
        <f t="shared" si="62"/>
        <v>---</v>
      </c>
      <c r="K277" s="2619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603">
        <v>42644</v>
      </c>
      <c r="B278" s="2640">
        <v>100.28305648082073</v>
      </c>
      <c r="C278" s="2629">
        <f t="shared" si="68"/>
        <v>0.216390551113264</v>
      </c>
      <c r="D278" s="1746">
        <f t="shared" si="59"/>
        <v>1</v>
      </c>
      <c r="E278" s="687">
        <f t="shared" si="69"/>
        <v>100.06704077997888</v>
      </c>
      <c r="F278" s="266">
        <f t="shared" si="65"/>
        <v>0.21069899018313265</v>
      </c>
      <c r="G278" s="1745">
        <f t="shared" si="74"/>
        <v>99.70351261210412</v>
      </c>
      <c r="H278" s="1746">
        <f t="shared" si="66"/>
        <v>0.15302214913612033</v>
      </c>
      <c r="I278" s="1733" t="s">
        <v>343</v>
      </c>
      <c r="J278" s="2623" t="str">
        <f t="shared" si="62"/>
        <v>---</v>
      </c>
      <c r="K278" s="2619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603">
        <v>42675</v>
      </c>
      <c r="B279" s="2640">
        <v>100.51841771207059</v>
      </c>
      <c r="C279" s="2629">
        <f t="shared" si="68"/>
        <v>0.23536123124985409</v>
      </c>
      <c r="D279" s="1746">
        <f t="shared" si="59"/>
        <v>1.28</v>
      </c>
      <c r="E279" s="687">
        <f t="shared" si="69"/>
        <v>100.28938004086626</v>
      </c>
      <c r="F279" s="266">
        <f t="shared" si="65"/>
        <v>0.22233926088738087</v>
      </c>
      <c r="G279" s="1745">
        <f t="shared" si="74"/>
        <v>99.883706733637055</v>
      </c>
      <c r="H279" s="1746">
        <f t="shared" si="66"/>
        <v>0.18019412153293501</v>
      </c>
      <c r="I279" s="1733" t="s">
        <v>343</v>
      </c>
      <c r="J279" s="2623" t="str">
        <f t="shared" si="62"/>
        <v>---</v>
      </c>
      <c r="K279" s="2619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604">
        <v>42705</v>
      </c>
      <c r="B280" s="2640">
        <v>100.74164913740344</v>
      </c>
      <c r="C280" s="2630">
        <f t="shared" si="68"/>
        <v>0.22323142533285534</v>
      </c>
      <c r="D280" s="1763">
        <f t="shared" si="59"/>
        <v>1.52</v>
      </c>
      <c r="E280" s="688">
        <f t="shared" si="69"/>
        <v>100.51437444343158</v>
      </c>
      <c r="F280" s="267">
        <f t="shared" si="65"/>
        <v>0.224994402565315</v>
      </c>
      <c r="G280" s="708">
        <f t="shared" si="74"/>
        <v>100.0834741987169</v>
      </c>
      <c r="H280" s="1763">
        <f t="shared" si="66"/>
        <v>0.19976746507984444</v>
      </c>
      <c r="I280" s="1777" t="s">
        <v>343</v>
      </c>
      <c r="J280" s="2623" t="str">
        <f t="shared" si="62"/>
        <v>---</v>
      </c>
      <c r="K280" s="2619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609">
        <v>42736</v>
      </c>
      <c r="B281" s="2640">
        <v>100.92104630831471</v>
      </c>
      <c r="C281" s="2634">
        <f t="shared" si="68"/>
        <v>0.1793971709112725</v>
      </c>
      <c r="D281" s="1769">
        <f t="shared" si="59"/>
        <v>1.71</v>
      </c>
      <c r="E281" s="1770">
        <f t="shared" si="69"/>
        <v>100.72703771926291</v>
      </c>
      <c r="F281" s="1771">
        <f t="shared" si="65"/>
        <v>0.21266327583133204</v>
      </c>
      <c r="G281" s="1772">
        <f t="shared" si="74"/>
        <v>100.29045642971381</v>
      </c>
      <c r="H281" s="1769">
        <f t="shared" si="66"/>
        <v>0.20698223099691404</v>
      </c>
      <c r="I281" s="1773" t="s">
        <v>343</v>
      </c>
      <c r="J281" s="2627" t="str">
        <f t="shared" si="62"/>
        <v>---</v>
      </c>
      <c r="K281" s="2619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610">
        <v>42767</v>
      </c>
      <c r="B282" s="2640">
        <v>101.0142754895831</v>
      </c>
      <c r="C282" s="2629">
        <f t="shared" si="68"/>
        <v>9.3229181268384309E-2</v>
      </c>
      <c r="D282" s="523">
        <f t="shared" si="59"/>
        <v>1.83</v>
      </c>
      <c r="E282" s="521">
        <f t="shared" si="69"/>
        <v>100.89232364510042</v>
      </c>
      <c r="F282" s="697">
        <f t="shared" si="65"/>
        <v>0.16528592583750878</v>
      </c>
      <c r="G282" s="636">
        <f t="shared" si="74"/>
        <v>100.48521585532977</v>
      </c>
      <c r="H282" s="523">
        <f t="shared" si="66"/>
        <v>0.19475942561595616</v>
      </c>
      <c r="I282" s="1696" t="s">
        <v>343</v>
      </c>
      <c r="J282" s="232" t="str">
        <f t="shared" si="62"/>
        <v>---</v>
      </c>
      <c r="K282" s="2619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603">
        <v>42795</v>
      </c>
      <c r="B283" s="2640">
        <v>101.02769367144153</v>
      </c>
      <c r="C283" s="2635">
        <f t="shared" si="68"/>
        <v>1.3418181858426692E-2</v>
      </c>
      <c r="D283" s="523">
        <f t="shared" si="59"/>
        <v>1.83</v>
      </c>
      <c r="E283" s="521">
        <f t="shared" si="69"/>
        <v>100.9876718231131</v>
      </c>
      <c r="F283" s="697">
        <f t="shared" si="65"/>
        <v>9.5348178012685025E-2</v>
      </c>
      <c r="G283" s="636">
        <f t="shared" si="74"/>
        <v>100.65325781847737</v>
      </c>
      <c r="H283" s="523">
        <f t="shared" si="66"/>
        <v>0.16804196314760134</v>
      </c>
      <c r="I283" s="1696" t="s">
        <v>350</v>
      </c>
      <c r="J283" s="232" t="str">
        <f t="shared" si="62"/>
        <v>山</v>
      </c>
      <c r="K283" s="2619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603">
        <v>42826</v>
      </c>
      <c r="B284" s="2640">
        <v>101.00015486381001</v>
      </c>
      <c r="C284" s="2635">
        <f t="shared" si="68"/>
        <v>-2.7538807631515283E-2</v>
      </c>
      <c r="D284" s="523">
        <f t="shared" si="59"/>
        <v>1.76</v>
      </c>
      <c r="E284" s="521">
        <f t="shared" ref="E284:E301" si="79">SUM(B282:B284)/3</f>
        <v>101.01404134161153</v>
      </c>
      <c r="F284" s="697">
        <f t="shared" si="65"/>
        <v>2.6369518498427169E-2</v>
      </c>
      <c r="G284" s="636">
        <f t="shared" ref="G284:G301" si="80">SUM(B278:B284)/7</f>
        <v>100.78661338049201</v>
      </c>
      <c r="H284" s="523">
        <f t="shared" si="66"/>
        <v>0.13335556201464271</v>
      </c>
      <c r="I284" s="1696" t="s">
        <v>350</v>
      </c>
      <c r="J284" s="2568" t="str">
        <f t="shared" si="62"/>
        <v>---</v>
      </c>
      <c r="K284" s="2619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603">
        <v>42856</v>
      </c>
      <c r="B285" s="2640">
        <v>100.9440392740941</v>
      </c>
      <c r="C285" s="2635">
        <f t="shared" si="68"/>
        <v>-5.6115589715915348E-2</v>
      </c>
      <c r="D285" s="523">
        <f t="shared" si="59"/>
        <v>1.61</v>
      </c>
      <c r="E285" s="521">
        <f t="shared" si="79"/>
        <v>100.99062926978188</v>
      </c>
      <c r="F285" s="697">
        <f t="shared" si="65"/>
        <v>-2.3412071829653769E-2</v>
      </c>
      <c r="G285" s="636">
        <f t="shared" si="80"/>
        <v>100.88103949381677</v>
      </c>
      <c r="H285" s="523">
        <f t="shared" si="66"/>
        <v>9.4426113324757921E-2</v>
      </c>
      <c r="I285" s="1703" t="s">
        <v>281</v>
      </c>
      <c r="J285" s="2568" t="str">
        <f t="shared" si="62"/>
        <v>---</v>
      </c>
      <c r="K285" s="2619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603">
        <v>42887</v>
      </c>
      <c r="B286" s="2640">
        <v>100.88094997126805</v>
      </c>
      <c r="C286" s="2635">
        <f t="shared" si="68"/>
        <v>-6.3089302826043081E-2</v>
      </c>
      <c r="D286" s="523">
        <f t="shared" ref="D286:D349" si="82">ROUND((B286-B274)/B274*100,2)</f>
        <v>1.42</v>
      </c>
      <c r="E286" s="521">
        <f t="shared" si="79"/>
        <v>100.94171470305737</v>
      </c>
      <c r="F286" s="697">
        <f t="shared" si="65"/>
        <v>-4.8914566724505448E-2</v>
      </c>
      <c r="G286" s="636">
        <f t="shared" si="80"/>
        <v>100.93282981655928</v>
      </c>
      <c r="H286" s="523">
        <f t="shared" si="66"/>
        <v>5.1790322742505168E-2</v>
      </c>
      <c r="I286" s="1703" t="s">
        <v>281</v>
      </c>
      <c r="J286" s="2568" t="str">
        <f t="shared" si="62"/>
        <v>---</v>
      </c>
      <c r="K286" s="2619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603">
        <v>42917</v>
      </c>
      <c r="B287" s="2640">
        <v>100.83786311404401</v>
      </c>
      <c r="C287" s="2635">
        <f t="shared" si="68"/>
        <v>-4.3086857224039932E-2</v>
      </c>
      <c r="D287" s="523">
        <f t="shared" si="82"/>
        <v>1.19</v>
      </c>
      <c r="E287" s="521">
        <f t="shared" si="79"/>
        <v>100.88761745313538</v>
      </c>
      <c r="F287" s="697">
        <f t="shared" si="65"/>
        <v>-5.4097249921994717E-2</v>
      </c>
      <c r="G287" s="636">
        <f t="shared" si="80"/>
        <v>100.94657467036507</v>
      </c>
      <c r="H287" s="523">
        <f t="shared" si="66"/>
        <v>1.3744853805789603E-2</v>
      </c>
      <c r="I287" s="1703" t="s">
        <v>281</v>
      </c>
      <c r="J287" s="2568" t="str">
        <f t="shared" si="62"/>
        <v>---</v>
      </c>
      <c r="K287" s="2619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603">
        <v>42948</v>
      </c>
      <c r="B288" s="2640">
        <v>100.8308035649797</v>
      </c>
      <c r="C288" s="2635">
        <f t="shared" si="68"/>
        <v>-7.0595490643086123E-3</v>
      </c>
      <c r="D288" s="523">
        <f t="shared" si="82"/>
        <v>0.98</v>
      </c>
      <c r="E288" s="521">
        <f t="shared" si="79"/>
        <v>100.84987221676393</v>
      </c>
      <c r="F288" s="697">
        <f t="shared" si="65"/>
        <v>-3.7745236371449664E-2</v>
      </c>
      <c r="G288" s="636">
        <f t="shared" si="80"/>
        <v>100.93368284988865</v>
      </c>
      <c r="H288" s="523">
        <f t="shared" si="66"/>
        <v>-1.2891820476411908E-2</v>
      </c>
      <c r="I288" s="1703" t="s">
        <v>281</v>
      </c>
      <c r="J288" s="2568" t="str">
        <f t="shared" si="62"/>
        <v>---</v>
      </c>
      <c r="K288" s="2619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603">
        <v>42979</v>
      </c>
      <c r="B289" s="2640">
        <v>100.83841074381962</v>
      </c>
      <c r="C289" s="2635">
        <f t="shared" si="68"/>
        <v>7.6071788399190154E-3</v>
      </c>
      <c r="D289" s="523">
        <f t="shared" si="82"/>
        <v>0.77</v>
      </c>
      <c r="E289" s="521">
        <f t="shared" si="79"/>
        <v>100.83569247428112</v>
      </c>
      <c r="F289" s="697">
        <f t="shared" si="65"/>
        <v>-1.4179742482809843E-2</v>
      </c>
      <c r="G289" s="636">
        <f t="shared" si="80"/>
        <v>100.90855931477957</v>
      </c>
      <c r="H289" s="523">
        <f t="shared" si="66"/>
        <v>-2.512353510908838E-2</v>
      </c>
      <c r="I289" s="1703" t="s">
        <v>349</v>
      </c>
      <c r="J289" s="2568" t="str">
        <f t="shared" si="62"/>
        <v>---</v>
      </c>
      <c r="K289" s="2619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603">
        <v>43009</v>
      </c>
      <c r="B290" s="2640">
        <v>100.84932802184942</v>
      </c>
      <c r="C290" s="2635">
        <f t="shared" si="68"/>
        <v>1.091727802979392E-2</v>
      </c>
      <c r="D290" s="523">
        <f t="shared" si="82"/>
        <v>0.56000000000000005</v>
      </c>
      <c r="E290" s="521">
        <f t="shared" si="79"/>
        <v>100.83951411021626</v>
      </c>
      <c r="F290" s="697">
        <f t="shared" si="65"/>
        <v>3.8216359351395113E-3</v>
      </c>
      <c r="G290" s="657">
        <f t="shared" si="80"/>
        <v>100.88307850769498</v>
      </c>
      <c r="H290" s="614">
        <f t="shared" si="66"/>
        <v>-2.5480807084591106E-2</v>
      </c>
      <c r="I290" s="1703" t="s">
        <v>349</v>
      </c>
      <c r="J290" s="2568" t="str">
        <f t="shared" si="62"/>
        <v>---</v>
      </c>
      <c r="K290" s="2619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603">
        <v>43040</v>
      </c>
      <c r="B291" s="2640">
        <v>100.847522928226</v>
      </c>
      <c r="C291" s="2635">
        <f t="shared" si="68"/>
        <v>-1.8050936234175197E-3</v>
      </c>
      <c r="D291" s="523">
        <f t="shared" si="82"/>
        <v>0.33</v>
      </c>
      <c r="E291" s="521">
        <f t="shared" si="79"/>
        <v>100.84508723129835</v>
      </c>
      <c r="F291" s="697">
        <f t="shared" si="65"/>
        <v>5.5731210820937349E-3</v>
      </c>
      <c r="G291" s="657">
        <f t="shared" si="80"/>
        <v>100.8612739454687</v>
      </c>
      <c r="H291" s="614">
        <f t="shared" si="66"/>
        <v>-2.1804562226279245E-2</v>
      </c>
      <c r="I291" s="1696" t="s">
        <v>343</v>
      </c>
      <c r="J291" s="2568" t="str">
        <f t="shared" si="62"/>
        <v>---</v>
      </c>
      <c r="K291" s="2619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603">
        <v>43070</v>
      </c>
      <c r="B292" s="2640">
        <v>100.82418964577272</v>
      </c>
      <c r="C292" s="2635">
        <f t="shared" si="68"/>
        <v>-2.333328245327948E-2</v>
      </c>
      <c r="D292" s="523">
        <f t="shared" si="82"/>
        <v>0.08</v>
      </c>
      <c r="E292" s="965">
        <f t="shared" si="79"/>
        <v>100.84034686528271</v>
      </c>
      <c r="F292" s="697">
        <f t="shared" si="65"/>
        <v>-4.740366015639097E-3</v>
      </c>
      <c r="G292" s="657">
        <f t="shared" si="80"/>
        <v>100.84415256999422</v>
      </c>
      <c r="H292" s="614">
        <f t="shared" si="66"/>
        <v>-1.7121375474474121E-2</v>
      </c>
      <c r="I292" s="1696" t="s">
        <v>343</v>
      </c>
      <c r="J292" s="53" t="str">
        <f t="shared" si="62"/>
        <v>---</v>
      </c>
      <c r="K292" s="2619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611">
        <v>43101</v>
      </c>
      <c r="B293" s="2640">
        <v>100.78257437932</v>
      </c>
      <c r="C293" s="2636">
        <f t="shared" si="68"/>
        <v>-4.1615266452723176E-2</v>
      </c>
      <c r="D293" s="655">
        <f t="shared" si="82"/>
        <v>-0.14000000000000001</v>
      </c>
      <c r="E293" s="967">
        <f t="shared" si="79"/>
        <v>100.81809565110625</v>
      </c>
      <c r="F293" s="696">
        <f t="shared" si="65"/>
        <v>-2.2251214176463918E-2</v>
      </c>
      <c r="G293" s="656">
        <f t="shared" si="80"/>
        <v>100.83009891400162</v>
      </c>
      <c r="H293" s="655">
        <f t="shared" si="66"/>
        <v>-1.4053655992597669E-2</v>
      </c>
      <c r="I293" s="1695" t="s">
        <v>350</v>
      </c>
      <c r="J293" s="53" t="str">
        <f t="shared" si="62"/>
        <v>---</v>
      </c>
      <c r="K293" s="2619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610">
        <v>43132</v>
      </c>
      <c r="B294" s="2640">
        <v>100.77943239360708</v>
      </c>
      <c r="C294" s="2635">
        <f t="shared" si="68"/>
        <v>-3.1419857129151296E-3</v>
      </c>
      <c r="D294" s="614">
        <f t="shared" si="82"/>
        <v>-0.23</v>
      </c>
      <c r="E294" s="965">
        <f t="shared" si="79"/>
        <v>100.79539880623327</v>
      </c>
      <c r="F294" s="521">
        <f t="shared" si="65"/>
        <v>-2.2696844872982069E-2</v>
      </c>
      <c r="G294" s="657">
        <f t="shared" si="80"/>
        <v>100.82175166822493</v>
      </c>
      <c r="H294" s="614">
        <f t="shared" si="66"/>
        <v>-8.3472457766902153E-3</v>
      </c>
      <c r="I294" s="1703" t="s">
        <v>281</v>
      </c>
      <c r="J294" s="53" t="str">
        <f t="shared" si="62"/>
        <v>---</v>
      </c>
      <c r="K294" s="2619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603">
        <v>43160</v>
      </c>
      <c r="B295" s="2640">
        <v>100.8294958222919</v>
      </c>
      <c r="C295" s="2635">
        <f t="shared" si="68"/>
        <v>5.0063428684822497E-2</v>
      </c>
      <c r="D295" s="614">
        <f t="shared" si="82"/>
        <v>-0.2</v>
      </c>
      <c r="E295" s="965">
        <f t="shared" si="79"/>
        <v>100.79716753173966</v>
      </c>
      <c r="F295" s="521">
        <f t="shared" si="65"/>
        <v>1.7687255063947305E-3</v>
      </c>
      <c r="G295" s="657">
        <f t="shared" si="80"/>
        <v>100.82156484784097</v>
      </c>
      <c r="H295" s="614">
        <f t="shared" si="66"/>
        <v>-1.8682038395922973E-4</v>
      </c>
      <c r="I295" s="1703" t="s">
        <v>281</v>
      </c>
      <c r="J295" s="2568" t="str">
        <f t="shared" si="62"/>
        <v>---</v>
      </c>
      <c r="K295" s="2619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603">
        <v>43191</v>
      </c>
      <c r="B296" s="2640">
        <v>100.91983570993789</v>
      </c>
      <c r="C296" s="2635">
        <f t="shared" si="68"/>
        <v>9.0339887645981776E-2</v>
      </c>
      <c r="D296" s="614">
        <f t="shared" si="82"/>
        <v>-0.08</v>
      </c>
      <c r="E296" s="965">
        <f t="shared" si="79"/>
        <v>100.84292130861229</v>
      </c>
      <c r="F296" s="521">
        <f t="shared" si="65"/>
        <v>4.5753776872629714E-2</v>
      </c>
      <c r="G296" s="657">
        <f t="shared" si="80"/>
        <v>100.83319698585785</v>
      </c>
      <c r="H296" s="614">
        <f t="shared" si="66"/>
        <v>1.1632138016878457E-2</v>
      </c>
      <c r="I296" s="1703" t="s">
        <v>281</v>
      </c>
      <c r="J296" s="2568" t="str">
        <f t="shared" si="62"/>
        <v>---</v>
      </c>
      <c r="K296" s="2619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603">
        <v>43221</v>
      </c>
      <c r="B297" s="2640">
        <v>101.02435952444074</v>
      </c>
      <c r="C297" s="2635">
        <f t="shared" si="68"/>
        <v>0.10452381450285486</v>
      </c>
      <c r="D297" s="614">
        <f t="shared" si="82"/>
        <v>0.08</v>
      </c>
      <c r="E297" s="965">
        <f t="shared" si="79"/>
        <v>100.92456368555685</v>
      </c>
      <c r="F297" s="521">
        <f t="shared" si="65"/>
        <v>8.1642376944557782E-2</v>
      </c>
      <c r="G297" s="657">
        <f t="shared" si="80"/>
        <v>100.85820148622805</v>
      </c>
      <c r="H297" s="614">
        <f t="shared" si="66"/>
        <v>2.5004500370201299E-2</v>
      </c>
      <c r="I297" s="1703" t="s">
        <v>281</v>
      </c>
      <c r="J297" s="2568" t="str">
        <f t="shared" si="62"/>
        <v>---</v>
      </c>
      <c r="K297" s="2619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603">
        <v>43252</v>
      </c>
      <c r="B298" s="2640">
        <v>101.10352427157014</v>
      </c>
      <c r="C298" s="2635">
        <f t="shared" si="68"/>
        <v>7.9164747129397028E-2</v>
      </c>
      <c r="D298" s="614">
        <f t="shared" si="82"/>
        <v>0.22</v>
      </c>
      <c r="E298" s="965">
        <f t="shared" si="79"/>
        <v>101.01590650198291</v>
      </c>
      <c r="F298" s="521">
        <f t="shared" si="65"/>
        <v>9.1342816426063678E-2</v>
      </c>
      <c r="G298" s="657">
        <f t="shared" si="80"/>
        <v>100.89477310670578</v>
      </c>
      <c r="H298" s="614">
        <f t="shared" si="66"/>
        <v>3.6571620477729994E-2</v>
      </c>
      <c r="I298" s="1703" t="s">
        <v>281</v>
      </c>
      <c r="J298" s="2568" t="str">
        <f t="shared" si="62"/>
        <v>---</v>
      </c>
      <c r="K298" s="2619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603">
        <v>43282</v>
      </c>
      <c r="B299" s="2640">
        <v>101.11876552919998</v>
      </c>
      <c r="C299" s="2635">
        <f t="shared" si="68"/>
        <v>1.5241257629838856E-2</v>
      </c>
      <c r="D299" s="614">
        <f t="shared" si="82"/>
        <v>0.28000000000000003</v>
      </c>
      <c r="E299" s="965">
        <f t="shared" si="79"/>
        <v>101.08221644173695</v>
      </c>
      <c r="F299" s="521">
        <f t="shared" si="65"/>
        <v>6.6309939754034986E-2</v>
      </c>
      <c r="G299" s="657">
        <f t="shared" si="80"/>
        <v>100.93685537576683</v>
      </c>
      <c r="H299" s="614">
        <f t="shared" si="66"/>
        <v>4.2082269061040734E-2</v>
      </c>
      <c r="I299" s="1703" t="s">
        <v>281</v>
      </c>
      <c r="J299" s="2568" t="str">
        <f t="shared" si="62"/>
        <v>---</v>
      </c>
      <c r="K299" s="2619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603">
        <v>43313</v>
      </c>
      <c r="B300" s="2640">
        <v>101.07004979164948</v>
      </c>
      <c r="C300" s="2635">
        <f t="shared" si="68"/>
        <v>-4.8715737550494964E-2</v>
      </c>
      <c r="D300" s="614">
        <f t="shared" si="82"/>
        <v>0.24</v>
      </c>
      <c r="E300" s="965">
        <f t="shared" si="79"/>
        <v>101.09744653080652</v>
      </c>
      <c r="F300" s="521">
        <f t="shared" si="65"/>
        <v>1.523008906957557E-2</v>
      </c>
      <c r="G300" s="657">
        <f t="shared" si="80"/>
        <v>100.97792329181389</v>
      </c>
      <c r="H300" s="614">
        <f t="shared" si="66"/>
        <v>4.1067916047069275E-2</v>
      </c>
      <c r="I300" s="1703" t="s">
        <v>281</v>
      </c>
      <c r="J300" s="2568" t="str">
        <f t="shared" si="62"/>
        <v>---</v>
      </c>
      <c r="K300" s="2619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603">
        <v>43344</v>
      </c>
      <c r="B301" s="2640">
        <v>100.96199925693644</v>
      </c>
      <c r="C301" s="2635">
        <f t="shared" si="68"/>
        <v>-0.10805053471304404</v>
      </c>
      <c r="D301" s="614">
        <f t="shared" si="82"/>
        <v>0.12</v>
      </c>
      <c r="E301" s="965">
        <f t="shared" si="79"/>
        <v>101.05027152592864</v>
      </c>
      <c r="F301" s="521">
        <f t="shared" si="65"/>
        <v>-4.717500487788584E-2</v>
      </c>
      <c r="G301" s="657">
        <f t="shared" si="80"/>
        <v>101.00400427228952</v>
      </c>
      <c r="H301" s="614">
        <f t="shared" si="66"/>
        <v>2.6080980475626347E-2</v>
      </c>
      <c r="I301" s="1703" t="s">
        <v>281</v>
      </c>
      <c r="J301" s="2568" t="str">
        <f t="shared" si="62"/>
        <v>---</v>
      </c>
      <c r="K301" s="2619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603">
        <v>43374</v>
      </c>
      <c r="B302" s="2640">
        <v>100.81820671007922</v>
      </c>
      <c r="C302" s="2635">
        <f t="shared" si="68"/>
        <v>-0.14379254685721321</v>
      </c>
      <c r="D302" s="614">
        <f t="shared" si="82"/>
        <v>-0.03</v>
      </c>
      <c r="E302" s="965">
        <f t="shared" ref="E302:E303" si="85">SUM(B300:B302)/3</f>
        <v>100.95008525288837</v>
      </c>
      <c r="F302" s="521">
        <f t="shared" si="65"/>
        <v>-0.10018627304026495</v>
      </c>
      <c r="G302" s="657">
        <f t="shared" ref="G302:G303" si="86">SUM(B296:B302)/7</f>
        <v>101.00239154197342</v>
      </c>
      <c r="H302" s="614">
        <f t="shared" si="66"/>
        <v>-1.6127303160970996E-3</v>
      </c>
      <c r="I302" s="1703" t="s">
        <v>281</v>
      </c>
      <c r="J302" s="2568" t="str">
        <f t="shared" si="62"/>
        <v>---</v>
      </c>
      <c r="K302" s="2619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603">
        <v>43405</v>
      </c>
      <c r="B303" s="2640">
        <v>100.66513809535171</v>
      </c>
      <c r="C303" s="2635">
        <f t="shared" si="68"/>
        <v>-0.15306861472751621</v>
      </c>
      <c r="D303" s="614">
        <f t="shared" si="82"/>
        <v>-0.18</v>
      </c>
      <c r="E303" s="965">
        <f t="shared" si="85"/>
        <v>100.81511468745579</v>
      </c>
      <c r="F303" s="521">
        <f t="shared" si="65"/>
        <v>-0.13497056543258168</v>
      </c>
      <c r="G303" s="657">
        <f t="shared" si="86"/>
        <v>100.96600616846111</v>
      </c>
      <c r="H303" s="614">
        <f t="shared" si="66"/>
        <v>-3.6385373512317187E-2</v>
      </c>
      <c r="I303" s="1703" t="s">
        <v>281</v>
      </c>
      <c r="J303" s="2568" t="s">
        <v>345</v>
      </c>
      <c r="K303" s="2619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604">
        <v>43435</v>
      </c>
      <c r="B304" s="2640">
        <v>100.51010935138432</v>
      </c>
      <c r="C304" s="2637">
        <f t="shared" si="68"/>
        <v>-0.1550287439673923</v>
      </c>
      <c r="D304" s="814">
        <f t="shared" si="82"/>
        <v>-0.31</v>
      </c>
      <c r="E304" s="966">
        <f t="shared" ref="E304:E335" si="87">SUM(B302:B304)/3</f>
        <v>100.66448471893841</v>
      </c>
      <c r="F304" s="704">
        <f t="shared" si="65"/>
        <v>-0.15062996851737864</v>
      </c>
      <c r="G304" s="637">
        <f t="shared" ref="G304:G335" si="88">SUM(B298:B304)/7</f>
        <v>100.89254185802447</v>
      </c>
      <c r="H304" s="814">
        <f t="shared" si="66"/>
        <v>-7.346431043663415E-2</v>
      </c>
      <c r="I304" s="1734" t="s">
        <v>281</v>
      </c>
      <c r="J304" s="2568" t="s">
        <v>345</v>
      </c>
      <c r="K304" s="2619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610">
        <v>43466</v>
      </c>
      <c r="B305" s="2640">
        <v>100.36536627782111</v>
      </c>
      <c r="C305" s="2635">
        <f t="shared" si="68"/>
        <v>-0.14474307356320537</v>
      </c>
      <c r="D305" s="614">
        <f t="shared" si="82"/>
        <v>-0.41</v>
      </c>
      <c r="E305" s="965">
        <f t="shared" si="87"/>
        <v>100.51353790818571</v>
      </c>
      <c r="F305" s="521">
        <f t="shared" si="65"/>
        <v>-0.15094681075269989</v>
      </c>
      <c r="G305" s="657">
        <f t="shared" si="88"/>
        <v>100.78709071606032</v>
      </c>
      <c r="H305" s="614">
        <f t="shared" si="66"/>
        <v>-0.10545114196415284</v>
      </c>
      <c r="I305" s="1703" t="s">
        <v>281</v>
      </c>
      <c r="J305" s="2242" t="s">
        <v>345</v>
      </c>
      <c r="K305" s="2619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610">
        <v>43497</v>
      </c>
      <c r="B306" s="2640">
        <v>100.27359983450819</v>
      </c>
      <c r="C306" s="2635">
        <f t="shared" si="68"/>
        <v>-9.1766443312920387E-2</v>
      </c>
      <c r="D306" s="614">
        <f t="shared" si="82"/>
        <v>-0.5</v>
      </c>
      <c r="E306" s="965">
        <f t="shared" si="87"/>
        <v>100.38302515457121</v>
      </c>
      <c r="F306" s="521">
        <f t="shared" si="65"/>
        <v>-0.13051275361449655</v>
      </c>
      <c r="G306" s="657">
        <f t="shared" si="88"/>
        <v>100.66635275967577</v>
      </c>
      <c r="H306" s="614">
        <f t="shared" si="66"/>
        <v>-0.12073795638454499</v>
      </c>
      <c r="I306" s="1703" t="s">
        <v>281</v>
      </c>
      <c r="J306" s="2242" t="s">
        <v>345</v>
      </c>
      <c r="K306" s="2619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603">
        <v>43525</v>
      </c>
      <c r="B307" s="2640">
        <v>100.20651587827246</v>
      </c>
      <c r="C307" s="2635">
        <f t="shared" si="68"/>
        <v>-6.7083956235734377E-2</v>
      </c>
      <c r="D307" s="614">
        <f t="shared" si="82"/>
        <v>-0.62</v>
      </c>
      <c r="E307" s="965">
        <f t="shared" si="87"/>
        <v>100.28182733020058</v>
      </c>
      <c r="F307" s="521">
        <f t="shared" si="65"/>
        <v>-0.10119782437062952</v>
      </c>
      <c r="G307" s="657">
        <f t="shared" si="88"/>
        <v>100.54299077205049</v>
      </c>
      <c r="H307" s="614">
        <f t="shared" si="66"/>
        <v>-0.12336198762528738</v>
      </c>
      <c r="I307" s="1703" t="s">
        <v>281</v>
      </c>
      <c r="J307" s="2242" t="s">
        <v>345</v>
      </c>
      <c r="K307" s="2619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603">
        <v>43556</v>
      </c>
      <c r="B308" s="2640">
        <v>100.18676168886391</v>
      </c>
      <c r="C308" s="2635">
        <f t="shared" si="68"/>
        <v>-1.9754189408544676E-2</v>
      </c>
      <c r="D308" s="614">
        <f t="shared" si="82"/>
        <v>-0.73</v>
      </c>
      <c r="E308" s="965">
        <f t="shared" si="87"/>
        <v>100.22229246721486</v>
      </c>
      <c r="F308" s="521">
        <f t="shared" si="65"/>
        <v>-5.953486298572841E-2</v>
      </c>
      <c r="G308" s="657">
        <f t="shared" si="88"/>
        <v>100.43224254804012</v>
      </c>
      <c r="H308" s="614">
        <f t="shared" si="66"/>
        <v>-0.11074822401036499</v>
      </c>
      <c r="I308" s="1703" t="s">
        <v>281</v>
      </c>
      <c r="J308" s="2242" t="s">
        <v>345</v>
      </c>
      <c r="K308" s="2619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603">
        <v>43586</v>
      </c>
      <c r="B309" s="2640">
        <v>100.17654652910859</v>
      </c>
      <c r="C309" s="2635">
        <f t="shared" si="68"/>
        <v>-1.0215159755318837E-2</v>
      </c>
      <c r="D309" s="614">
        <f t="shared" si="82"/>
        <v>-0.84</v>
      </c>
      <c r="E309" s="965">
        <f t="shared" si="87"/>
        <v>100.18994136541498</v>
      </c>
      <c r="F309" s="521">
        <f t="shared" si="65"/>
        <v>-3.2351101799875437E-2</v>
      </c>
      <c r="G309" s="657">
        <f t="shared" si="88"/>
        <v>100.34057680790147</v>
      </c>
      <c r="H309" s="614">
        <f t="shared" si="66"/>
        <v>-9.1665740138651586E-2</v>
      </c>
      <c r="I309" s="1703" t="s">
        <v>281</v>
      </c>
      <c r="J309" s="2242" t="s">
        <v>345</v>
      </c>
      <c r="K309" s="2619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603">
        <v>43252</v>
      </c>
      <c r="B310" s="2640">
        <v>100.15461235420108</v>
      </c>
      <c r="C310" s="2635">
        <f t="shared" si="68"/>
        <v>-2.1934174907514148E-2</v>
      </c>
      <c r="D310" s="614">
        <f t="shared" si="82"/>
        <v>-0.94</v>
      </c>
      <c r="E310" s="965">
        <f t="shared" si="87"/>
        <v>100.17264019072452</v>
      </c>
      <c r="F310" s="521">
        <f t="shared" si="65"/>
        <v>-1.730117469045922E-2</v>
      </c>
      <c r="G310" s="657">
        <f t="shared" si="88"/>
        <v>100.26764455916566</v>
      </c>
      <c r="H310" s="614">
        <f t="shared" si="66"/>
        <v>-7.293224873581039E-2</v>
      </c>
      <c r="I310" s="1703" t="s">
        <v>281</v>
      </c>
      <c r="J310" s="2242" t="s">
        <v>345</v>
      </c>
      <c r="K310" s="2619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603">
        <v>43647</v>
      </c>
      <c r="B311" s="2640">
        <v>100.1010896104488</v>
      </c>
      <c r="C311" s="2635">
        <f t="shared" si="68"/>
        <v>-5.3522743752282054E-2</v>
      </c>
      <c r="D311" s="614">
        <f t="shared" si="82"/>
        <v>-1.01</v>
      </c>
      <c r="E311" s="965">
        <f t="shared" si="87"/>
        <v>100.14408283125283</v>
      </c>
      <c r="F311" s="521">
        <f t="shared" si="65"/>
        <v>-2.8557359471690802E-2</v>
      </c>
      <c r="G311" s="657">
        <f t="shared" si="88"/>
        <v>100.20921316760344</v>
      </c>
      <c r="H311" s="614">
        <f t="shared" si="66"/>
        <v>-5.8431391562223212E-2</v>
      </c>
      <c r="I311" s="1703" t="s">
        <v>281</v>
      </c>
      <c r="J311" s="2242" t="s">
        <v>345</v>
      </c>
      <c r="K311" s="2619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603">
        <v>43678</v>
      </c>
      <c r="B312" s="2640">
        <v>99.99971139280629</v>
      </c>
      <c r="C312" s="2635">
        <f t="shared" si="68"/>
        <v>-0.10137821764250532</v>
      </c>
      <c r="D312" s="614">
        <f t="shared" si="82"/>
        <v>-1.06</v>
      </c>
      <c r="E312" s="965">
        <f t="shared" si="87"/>
        <v>100.08513778581873</v>
      </c>
      <c r="F312" s="521">
        <f t="shared" si="65"/>
        <v>-5.8945045434100507E-2</v>
      </c>
      <c r="G312" s="657">
        <f t="shared" si="88"/>
        <v>100.15697675545846</v>
      </c>
      <c r="H312" s="614">
        <f t="shared" si="66"/>
        <v>-5.2236412144978317E-2</v>
      </c>
      <c r="I312" s="1703" t="s">
        <v>281</v>
      </c>
      <c r="J312" s="2242" t="s">
        <v>345</v>
      </c>
      <c r="K312" s="2619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603">
        <v>43709</v>
      </c>
      <c r="B313" s="2640">
        <v>99.847419809848176</v>
      </c>
      <c r="C313" s="2635">
        <f t="shared" si="68"/>
        <v>-0.15229158295811374</v>
      </c>
      <c r="D313" s="614">
        <f t="shared" si="82"/>
        <v>-1.1000000000000001</v>
      </c>
      <c r="E313" s="965">
        <f t="shared" si="87"/>
        <v>99.982740271034416</v>
      </c>
      <c r="F313" s="521">
        <f t="shared" si="65"/>
        <v>-0.10239751478431458</v>
      </c>
      <c r="G313" s="657">
        <f t="shared" si="88"/>
        <v>100.09609389479274</v>
      </c>
      <c r="H313" s="614">
        <f t="shared" si="66"/>
        <v>-6.0882860665714134E-2</v>
      </c>
      <c r="I313" s="1703" t="s">
        <v>281</v>
      </c>
      <c r="J313" s="2568" t="str">
        <f t="shared" ref="J313:J362" si="89">IF(K313=1,"山",IF(K313=-1,"谷","---"))</f>
        <v>---</v>
      </c>
      <c r="K313" s="2619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603">
        <v>43739</v>
      </c>
      <c r="B314" s="2640">
        <v>99.619839105378347</v>
      </c>
      <c r="C314" s="2635">
        <f t="shared" si="68"/>
        <v>-0.2275807044698297</v>
      </c>
      <c r="D314" s="614">
        <f t="shared" si="82"/>
        <v>-1.19</v>
      </c>
      <c r="E314" s="965">
        <f t="shared" si="87"/>
        <v>99.822323436010933</v>
      </c>
      <c r="F314" s="521">
        <f t="shared" si="65"/>
        <v>-0.16041683502348292</v>
      </c>
      <c r="G314" s="657">
        <f t="shared" si="88"/>
        <v>100.01228292723646</v>
      </c>
      <c r="H314" s="614">
        <f t="shared" si="66"/>
        <v>-8.3810967556289029E-2</v>
      </c>
      <c r="I314" s="1703" t="s">
        <v>281</v>
      </c>
      <c r="J314" s="2568" t="str">
        <f t="shared" si="89"/>
        <v>---</v>
      </c>
      <c r="K314" s="2619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603">
        <v>43770</v>
      </c>
      <c r="B315" s="2640">
        <v>99.358865038267368</v>
      </c>
      <c r="C315" s="2635">
        <f t="shared" si="68"/>
        <v>-0.26097406711097904</v>
      </c>
      <c r="D315" s="614">
        <f t="shared" si="82"/>
        <v>-1.3</v>
      </c>
      <c r="E315" s="965">
        <f t="shared" si="87"/>
        <v>99.608707984497968</v>
      </c>
      <c r="F315" s="521">
        <f t="shared" si="65"/>
        <v>-0.21361545151296468</v>
      </c>
      <c r="G315" s="657">
        <f t="shared" si="88"/>
        <v>99.894011977151237</v>
      </c>
      <c r="H315" s="614">
        <f t="shared" si="66"/>
        <v>-0.11827095008521837</v>
      </c>
      <c r="I315" s="1703" t="s">
        <v>281</v>
      </c>
      <c r="J315" s="2568" t="str">
        <f t="shared" si="89"/>
        <v>---</v>
      </c>
      <c r="K315" s="2619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603">
        <v>43800</v>
      </c>
      <c r="B316" s="2640">
        <v>99.066095329019475</v>
      </c>
      <c r="C316" s="2635">
        <f t="shared" si="68"/>
        <v>-0.29276970924789225</v>
      </c>
      <c r="D316" s="614">
        <f t="shared" si="82"/>
        <v>-1.44</v>
      </c>
      <c r="E316" s="965">
        <f t="shared" si="87"/>
        <v>99.348266490888406</v>
      </c>
      <c r="F316" s="521">
        <f t="shared" si="65"/>
        <v>-0.26044149360956226</v>
      </c>
      <c r="G316" s="657">
        <f t="shared" si="88"/>
        <v>99.735376091424229</v>
      </c>
      <c r="H316" s="614">
        <f t="shared" si="66"/>
        <v>-0.15863588572700849</v>
      </c>
      <c r="I316" s="1703" t="s">
        <v>281</v>
      </c>
      <c r="J316" s="53" t="str">
        <f t="shared" si="89"/>
        <v>---</v>
      </c>
      <c r="K316" s="2619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611">
        <v>43831</v>
      </c>
      <c r="B317" s="2640">
        <v>98.718697980556229</v>
      </c>
      <c r="C317" s="2636">
        <f t="shared" si="68"/>
        <v>-0.34739734846324666</v>
      </c>
      <c r="D317" s="655">
        <f t="shared" si="82"/>
        <v>-1.64</v>
      </c>
      <c r="E317" s="967">
        <f t="shared" si="87"/>
        <v>99.047886115947691</v>
      </c>
      <c r="F317" s="696">
        <f t="shared" si="65"/>
        <v>-0.30038037494071546</v>
      </c>
      <c r="G317" s="656">
        <f t="shared" si="88"/>
        <v>99.530245466617814</v>
      </c>
      <c r="H317" s="655">
        <f t="shared" si="66"/>
        <v>-0.20513062480641509</v>
      </c>
      <c r="I317" s="1735" t="s">
        <v>281</v>
      </c>
      <c r="J317" s="2568" t="str">
        <f t="shared" si="89"/>
        <v>---</v>
      </c>
      <c r="K317" s="2619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610">
        <v>43862</v>
      </c>
      <c r="B318" s="2640">
        <v>98.31275744314101</v>
      </c>
      <c r="C318" s="2635">
        <f t="shared" si="68"/>
        <v>-0.40594053741521918</v>
      </c>
      <c r="D318" s="614">
        <f t="shared" si="82"/>
        <v>-1.96</v>
      </c>
      <c r="E318" s="965">
        <f t="shared" si="87"/>
        <v>98.699183584238924</v>
      </c>
      <c r="F318" s="521">
        <f t="shared" si="65"/>
        <v>-0.34870253170876708</v>
      </c>
      <c r="G318" s="657">
        <f t="shared" si="88"/>
        <v>99.274769442716689</v>
      </c>
      <c r="H318" s="614">
        <f t="shared" si="66"/>
        <v>-0.25547602390112445</v>
      </c>
      <c r="I318" s="1703" t="s">
        <v>281</v>
      </c>
      <c r="J318" s="2568" t="str">
        <f t="shared" si="89"/>
        <v>---</v>
      </c>
      <c r="K318" s="2619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603">
        <v>43891</v>
      </c>
      <c r="B319" s="2640">
        <v>97.899257149709314</v>
      </c>
      <c r="C319" s="2635">
        <f t="shared" si="68"/>
        <v>-0.41350029343169581</v>
      </c>
      <c r="D319" s="614">
        <f t="shared" si="82"/>
        <v>-2.2999999999999998</v>
      </c>
      <c r="E319" s="965">
        <f t="shared" si="87"/>
        <v>98.31023752446886</v>
      </c>
      <c r="F319" s="521">
        <f t="shared" si="65"/>
        <v>-0.38894605977006336</v>
      </c>
      <c r="G319" s="657">
        <f t="shared" si="88"/>
        <v>98.974704550845701</v>
      </c>
      <c r="H319" s="614">
        <f t="shared" si="66"/>
        <v>-0.3000648918709885</v>
      </c>
      <c r="I319" s="1703" t="s">
        <v>281</v>
      </c>
      <c r="J319" s="2568" t="str">
        <f t="shared" si="89"/>
        <v>---</v>
      </c>
      <c r="K319" s="2619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603">
        <v>43922</v>
      </c>
      <c r="B320" s="2640">
        <v>97.533115429782001</v>
      </c>
      <c r="C320" s="2635">
        <f t="shared" si="68"/>
        <v>-0.36614171992731315</v>
      </c>
      <c r="D320" s="614">
        <f t="shared" si="82"/>
        <v>-2.65</v>
      </c>
      <c r="E320" s="965">
        <f t="shared" si="87"/>
        <v>97.915043340877446</v>
      </c>
      <c r="F320" s="521">
        <f t="shared" si="65"/>
        <v>-0.39519418359141412</v>
      </c>
      <c r="G320" s="657">
        <f t="shared" si="88"/>
        <v>98.644089639407682</v>
      </c>
      <c r="H320" s="614">
        <f t="shared" si="66"/>
        <v>-0.33061491143801902</v>
      </c>
      <c r="I320" s="1703" t="s">
        <v>281</v>
      </c>
      <c r="J320" s="2568" t="str">
        <f t="shared" si="89"/>
        <v>---</v>
      </c>
      <c r="K320" s="2619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603">
        <v>43952</v>
      </c>
      <c r="B321" s="2640">
        <v>97.327183535491372</v>
      </c>
      <c r="C321" s="2635">
        <f t="shared" si="68"/>
        <v>-0.20593189429062875</v>
      </c>
      <c r="D321" s="614">
        <f t="shared" si="82"/>
        <v>-2.84</v>
      </c>
      <c r="E321" s="965">
        <f t="shared" si="87"/>
        <v>97.586518704994219</v>
      </c>
      <c r="F321" s="521">
        <f t="shared" si="65"/>
        <v>-0.32852463588322678</v>
      </c>
      <c r="G321" s="657">
        <f t="shared" si="88"/>
        <v>98.316567415138124</v>
      </c>
      <c r="H321" s="614">
        <f t="shared" si="66"/>
        <v>-0.32752222426955768</v>
      </c>
      <c r="I321" s="1703" t="s">
        <v>281</v>
      </c>
      <c r="J321" s="2568" t="str">
        <f t="shared" si="89"/>
        <v>---</v>
      </c>
      <c r="K321" s="2619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603">
        <v>43983</v>
      </c>
      <c r="B322" s="2640">
        <v>97.312110331437651</v>
      </c>
      <c r="C322" s="2635">
        <f t="shared" si="68"/>
        <v>-1.5073204053720701E-2</v>
      </c>
      <c r="D322" s="614">
        <f t="shared" si="82"/>
        <v>-2.84</v>
      </c>
      <c r="E322" s="965">
        <f t="shared" si="87"/>
        <v>97.390803098903689</v>
      </c>
      <c r="F322" s="521">
        <f t="shared" si="65"/>
        <v>-0.19571560609053051</v>
      </c>
      <c r="G322" s="657">
        <f t="shared" si="88"/>
        <v>98.024173885591026</v>
      </c>
      <c r="H322" s="614">
        <f t="shared" si="66"/>
        <v>-0.2923935295470983</v>
      </c>
      <c r="I322" s="1703" t="s">
        <v>281</v>
      </c>
      <c r="J322" s="2568" t="str">
        <f t="shared" si="89"/>
        <v>谷</v>
      </c>
      <c r="K322" s="2619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603">
        <v>44013</v>
      </c>
      <c r="B323" s="2640">
        <v>97.496901905936909</v>
      </c>
      <c r="C323" s="2635">
        <f t="shared" si="68"/>
        <v>0.18479157449925765</v>
      </c>
      <c r="D323" s="614">
        <f t="shared" si="82"/>
        <v>-2.6</v>
      </c>
      <c r="E323" s="965">
        <f t="shared" si="87"/>
        <v>97.37873192428863</v>
      </c>
      <c r="F323" s="521">
        <f t="shared" si="65"/>
        <v>-1.2071174615059022E-2</v>
      </c>
      <c r="G323" s="657">
        <f t="shared" si="88"/>
        <v>97.800003396579214</v>
      </c>
      <c r="H323" s="614">
        <f t="shared" si="66"/>
        <v>-0.22417048901181147</v>
      </c>
      <c r="I323" s="1703" t="s">
        <v>349</v>
      </c>
      <c r="J323" s="2568" t="str">
        <f t="shared" si="89"/>
        <v>---</v>
      </c>
      <c r="K323" s="2619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603">
        <v>44044</v>
      </c>
      <c r="B324" s="2640">
        <v>97.843360272030921</v>
      </c>
      <c r="C324" s="2635">
        <f t="shared" si="68"/>
        <v>0.34645836609401215</v>
      </c>
      <c r="D324" s="614">
        <f t="shared" si="82"/>
        <v>-2.16</v>
      </c>
      <c r="E324" s="965">
        <f t="shared" si="87"/>
        <v>97.550790836468494</v>
      </c>
      <c r="F324" s="521">
        <f t="shared" si="65"/>
        <v>0.17205891217986391</v>
      </c>
      <c r="G324" s="657">
        <f t="shared" si="88"/>
        <v>97.674955152504168</v>
      </c>
      <c r="H324" s="614">
        <f t="shared" si="66"/>
        <v>-0.125048244075046</v>
      </c>
      <c r="I324" s="1703" t="s">
        <v>349</v>
      </c>
      <c r="J324" s="2568" t="str">
        <f t="shared" si="89"/>
        <v>---</v>
      </c>
      <c r="K324" s="2619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603">
        <v>44075</v>
      </c>
      <c r="B325" s="2640">
        <v>98.290284967770376</v>
      </c>
      <c r="C325" s="2635">
        <f t="shared" si="68"/>
        <v>0.44692469573945459</v>
      </c>
      <c r="D325" s="614">
        <f t="shared" si="82"/>
        <v>-1.56</v>
      </c>
      <c r="E325" s="965">
        <f t="shared" si="87"/>
        <v>97.876849048579402</v>
      </c>
      <c r="F325" s="521">
        <f t="shared" si="65"/>
        <v>0.32605821211090813</v>
      </c>
      <c r="G325" s="657">
        <f t="shared" si="88"/>
        <v>97.671744798879786</v>
      </c>
      <c r="H325" s="614">
        <f t="shared" si="66"/>
        <v>-3.2103536243823783E-3</v>
      </c>
      <c r="I325" s="1703" t="s">
        <v>349</v>
      </c>
      <c r="J325" s="2568" t="str">
        <f t="shared" si="89"/>
        <v>---</v>
      </c>
      <c r="K325" s="2619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603">
        <v>44105</v>
      </c>
      <c r="B326" s="2640">
        <v>98.740476006301222</v>
      </c>
      <c r="C326" s="2635">
        <f t="shared" si="68"/>
        <v>0.4501910385308463</v>
      </c>
      <c r="D326" s="614">
        <f t="shared" si="82"/>
        <v>-0.88</v>
      </c>
      <c r="E326" s="965">
        <f t="shared" si="87"/>
        <v>98.291373748700835</v>
      </c>
      <c r="F326" s="521">
        <f t="shared" si="65"/>
        <v>0.41452470012143294</v>
      </c>
      <c r="G326" s="657">
        <f t="shared" si="88"/>
        <v>97.791918921250073</v>
      </c>
      <c r="H326" s="614">
        <f t="shared" si="66"/>
        <v>0.1201741223702868</v>
      </c>
      <c r="I326" s="1696" t="s">
        <v>343</v>
      </c>
      <c r="J326" s="2568" t="str">
        <f t="shared" si="89"/>
        <v>---</v>
      </c>
      <c r="K326" s="2619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603">
        <v>44136</v>
      </c>
      <c r="B327" s="2640">
        <v>99.168443874413867</v>
      </c>
      <c r="C327" s="2635">
        <f t="shared" si="68"/>
        <v>0.42796786811264553</v>
      </c>
      <c r="D327" s="614">
        <f t="shared" si="82"/>
        <v>-0.19</v>
      </c>
      <c r="E327" s="965">
        <f t="shared" si="87"/>
        <v>98.733068282828484</v>
      </c>
      <c r="F327" s="521">
        <f t="shared" si="65"/>
        <v>0.44169453412764881</v>
      </c>
      <c r="G327" s="657">
        <f t="shared" si="88"/>
        <v>98.025537270483184</v>
      </c>
      <c r="H327" s="614">
        <f t="shared" si="66"/>
        <v>0.23361834923311164</v>
      </c>
      <c r="I327" s="1696" t="s">
        <v>343</v>
      </c>
      <c r="J327" s="2568" t="str">
        <f t="shared" si="89"/>
        <v>---</v>
      </c>
      <c r="K327" s="2619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604">
        <v>44166</v>
      </c>
      <c r="B328" s="2640">
        <v>99.565143084685602</v>
      </c>
      <c r="C328" s="2637">
        <f t="shared" si="68"/>
        <v>0.39669921027173416</v>
      </c>
      <c r="D328" s="814">
        <f t="shared" si="82"/>
        <v>0.5</v>
      </c>
      <c r="E328" s="966">
        <f t="shared" si="87"/>
        <v>99.158020988466888</v>
      </c>
      <c r="F328" s="704">
        <f t="shared" ref="F328:F361" si="90">E328-E327</f>
        <v>0.42495270563840393</v>
      </c>
      <c r="G328" s="637">
        <f t="shared" si="88"/>
        <v>98.345245777510939</v>
      </c>
      <c r="H328" s="814">
        <f t="shared" ref="H328:H361" si="91">G328-G327</f>
        <v>0.31970850702775522</v>
      </c>
      <c r="I328" s="1697" t="s">
        <v>343</v>
      </c>
      <c r="J328" s="2568" t="str">
        <f t="shared" si="89"/>
        <v>---</v>
      </c>
      <c r="K328" s="2619">
        <v>0</v>
      </c>
      <c r="L328" s="1768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603">
        <v>44197</v>
      </c>
      <c r="B329" s="2640">
        <v>99.914642241800763</v>
      </c>
      <c r="C329" s="1764">
        <f t="shared" si="68"/>
        <v>0.34949915711516155</v>
      </c>
      <c r="D329" s="523">
        <f t="shared" si="82"/>
        <v>1.21</v>
      </c>
      <c r="E329" s="521">
        <f t="shared" si="87"/>
        <v>99.549409733633411</v>
      </c>
      <c r="F329" s="697">
        <f t="shared" si="90"/>
        <v>0.39138874516652322</v>
      </c>
      <c r="G329" s="636">
        <f t="shared" si="88"/>
        <v>98.717036050419935</v>
      </c>
      <c r="H329" s="523">
        <f t="shared" si="91"/>
        <v>0.37179027290899569</v>
      </c>
      <c r="I329" s="1696" t="s">
        <v>343</v>
      </c>
      <c r="J329" s="2242" t="str">
        <f t="shared" si="89"/>
        <v>---</v>
      </c>
      <c r="K329" s="2619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610">
        <v>44228</v>
      </c>
      <c r="B330" s="2640">
        <v>100.21511077668418</v>
      </c>
      <c r="C330" s="1764">
        <f t="shared" ref="C330:C354" si="92">B330-B329</f>
        <v>0.30046853488342151</v>
      </c>
      <c r="D330" s="523">
        <f t="shared" si="82"/>
        <v>1.94</v>
      </c>
      <c r="E330" s="521">
        <f t="shared" si="87"/>
        <v>99.898298701056845</v>
      </c>
      <c r="F330" s="697">
        <f t="shared" si="90"/>
        <v>0.34888896742343434</v>
      </c>
      <c r="G330" s="636">
        <f t="shared" si="88"/>
        <v>99.105351603383852</v>
      </c>
      <c r="H330" s="523">
        <f t="shared" si="91"/>
        <v>0.38831555296391684</v>
      </c>
      <c r="I330" s="1696" t="s">
        <v>343</v>
      </c>
      <c r="J330" s="2242" t="str">
        <f t="shared" si="89"/>
        <v>---</v>
      </c>
      <c r="K330" s="2619">
        <v>0</v>
      </c>
      <c r="L330" s="1738" t="s">
        <v>767</v>
      </c>
    </row>
    <row r="331" spans="1:24">
      <c r="A331" s="2603">
        <v>44256</v>
      </c>
      <c r="B331" s="2640">
        <v>100.45455417045996</v>
      </c>
      <c r="C331" s="1764">
        <f t="shared" si="92"/>
        <v>0.23944339377577251</v>
      </c>
      <c r="D331" s="523">
        <f t="shared" si="82"/>
        <v>2.61</v>
      </c>
      <c r="E331" s="521">
        <f t="shared" si="87"/>
        <v>100.19476906298165</v>
      </c>
      <c r="F331" s="697">
        <f t="shared" si="90"/>
        <v>0.29647036192480414</v>
      </c>
      <c r="G331" s="636">
        <f t="shared" si="88"/>
        <v>99.478379303159414</v>
      </c>
      <c r="H331" s="523">
        <f t="shared" si="91"/>
        <v>0.37302769977556238</v>
      </c>
      <c r="I331" s="1696" t="s">
        <v>343</v>
      </c>
      <c r="J331" s="2242" t="str">
        <f t="shared" si="89"/>
        <v>---</v>
      </c>
      <c r="K331" s="2619">
        <v>0</v>
      </c>
      <c r="L331" s="1737" t="s">
        <v>776</v>
      </c>
      <c r="M331" s="10"/>
    </row>
    <row r="332" spans="1:24">
      <c r="A332" s="2603">
        <v>44287</v>
      </c>
      <c r="B332" s="2640">
        <v>100.61791526303264</v>
      </c>
      <c r="C332" s="1764">
        <f t="shared" si="92"/>
        <v>0.16336109257268561</v>
      </c>
      <c r="D332" s="523">
        <f t="shared" si="82"/>
        <v>3.16</v>
      </c>
      <c r="E332" s="521">
        <f t="shared" si="87"/>
        <v>100.42919340339226</v>
      </c>
      <c r="F332" s="697">
        <f t="shared" si="90"/>
        <v>0.23442434041061233</v>
      </c>
      <c r="G332" s="636">
        <f t="shared" si="88"/>
        <v>99.810897916768312</v>
      </c>
      <c r="H332" s="523">
        <f t="shared" si="91"/>
        <v>0.33251861360889734</v>
      </c>
      <c r="I332" s="1696" t="s">
        <v>343</v>
      </c>
      <c r="J332" s="2242" t="str">
        <f t="shared" si="89"/>
        <v>---</v>
      </c>
      <c r="K332" s="2619">
        <v>0</v>
      </c>
      <c r="L332" s="1737" t="s">
        <v>777</v>
      </c>
      <c r="M332" s="10"/>
    </row>
    <row r="333" spans="1:24">
      <c r="A333" s="2603">
        <v>44317</v>
      </c>
      <c r="B333" s="2640">
        <v>100.69348971793654</v>
      </c>
      <c r="C333" s="1764">
        <f t="shared" si="92"/>
        <v>7.5574454903900801E-2</v>
      </c>
      <c r="D333" s="523">
        <f t="shared" si="82"/>
        <v>3.46</v>
      </c>
      <c r="E333" s="521">
        <f t="shared" si="87"/>
        <v>100.58865305047637</v>
      </c>
      <c r="F333" s="697">
        <f t="shared" si="90"/>
        <v>0.15945964708410543</v>
      </c>
      <c r="G333" s="636">
        <f t="shared" si="88"/>
        <v>100.08989987557337</v>
      </c>
      <c r="H333" s="523">
        <f t="shared" si="91"/>
        <v>0.27900195880505407</v>
      </c>
      <c r="I333" s="1696" t="s">
        <v>343</v>
      </c>
      <c r="J333" s="2242" t="str">
        <f t="shared" si="89"/>
        <v>---</v>
      </c>
      <c r="K333" s="2619">
        <v>0</v>
      </c>
      <c r="L333" s="1737" t="s">
        <v>778</v>
      </c>
      <c r="M333" s="10"/>
    </row>
    <row r="334" spans="1:24">
      <c r="A334" s="2603">
        <v>44348</v>
      </c>
      <c r="B334" s="2640">
        <v>100.69362722520202</v>
      </c>
      <c r="C334" s="1764">
        <f t="shared" si="92"/>
        <v>1.3750726547812064E-4</v>
      </c>
      <c r="D334" s="523">
        <f t="shared" si="82"/>
        <v>3.47</v>
      </c>
      <c r="E334" s="521">
        <f t="shared" si="87"/>
        <v>100.66834406872374</v>
      </c>
      <c r="F334" s="697">
        <f t="shared" si="90"/>
        <v>7.969101824737379E-2</v>
      </c>
      <c r="G334" s="636">
        <f t="shared" si="88"/>
        <v>100.30778321140026</v>
      </c>
      <c r="H334" s="523">
        <f t="shared" si="91"/>
        <v>0.21788333582689745</v>
      </c>
      <c r="I334" s="1696" t="s">
        <v>343</v>
      </c>
      <c r="J334" s="2242" t="str">
        <f t="shared" si="89"/>
        <v>---</v>
      </c>
      <c r="K334" s="2619">
        <v>0</v>
      </c>
      <c r="L334" s="1737" t="s">
        <v>796</v>
      </c>
      <c r="M334" s="10"/>
    </row>
    <row r="335" spans="1:24">
      <c r="A335" s="2603">
        <v>44378</v>
      </c>
      <c r="B335" s="2640">
        <v>100.64930197275777</v>
      </c>
      <c r="C335" s="1764">
        <f t="shared" si="92"/>
        <v>-4.4325252444252783E-2</v>
      </c>
      <c r="D335" s="523">
        <f t="shared" si="82"/>
        <v>3.23</v>
      </c>
      <c r="E335" s="521">
        <f t="shared" si="87"/>
        <v>100.67880630529878</v>
      </c>
      <c r="F335" s="697">
        <f t="shared" si="90"/>
        <v>1.0462236575037309E-2</v>
      </c>
      <c r="G335" s="636">
        <f t="shared" si="88"/>
        <v>100.46266305255342</v>
      </c>
      <c r="H335" s="523">
        <f t="shared" si="91"/>
        <v>0.15487984115316067</v>
      </c>
      <c r="I335" s="1703" t="s">
        <v>281</v>
      </c>
      <c r="J335" s="2242" t="str">
        <f t="shared" si="89"/>
        <v>---</v>
      </c>
      <c r="K335" s="2619">
        <v>0</v>
      </c>
      <c r="L335" s="1737" t="s">
        <v>797</v>
      </c>
      <c r="M335" s="10"/>
    </row>
    <row r="336" spans="1:24">
      <c r="A336" s="2603">
        <v>44409</v>
      </c>
      <c r="B336" s="2640">
        <v>100.58373648540028</v>
      </c>
      <c r="C336" s="1764">
        <f t="shared" si="92"/>
        <v>-6.5565487357488905E-2</v>
      </c>
      <c r="D336" s="523">
        <f t="shared" si="82"/>
        <v>2.8</v>
      </c>
      <c r="E336" s="521">
        <f t="shared" ref="E336" si="93">SUM(B334:B336)/3</f>
        <v>100.64222189445336</v>
      </c>
      <c r="F336" s="697">
        <f t="shared" si="90"/>
        <v>-3.6584410845421189E-2</v>
      </c>
      <c r="G336" s="636">
        <f t="shared" ref="G336" si="94">SUM(B330:B336)/7</f>
        <v>100.5582479444962</v>
      </c>
      <c r="H336" s="523">
        <f t="shared" si="91"/>
        <v>9.5584891942777972E-2</v>
      </c>
      <c r="I336" s="1703" t="s">
        <v>281</v>
      </c>
      <c r="J336" s="2242" t="str">
        <f t="shared" si="89"/>
        <v>---</v>
      </c>
      <c r="K336" s="2619">
        <v>0</v>
      </c>
      <c r="L336" s="1737" t="s">
        <v>798</v>
      </c>
      <c r="M336" s="10"/>
    </row>
    <row r="337" spans="1:13">
      <c r="A337" s="2603">
        <v>44440</v>
      </c>
      <c r="B337" s="2640">
        <v>100.52986420053651</v>
      </c>
      <c r="C337" s="1764">
        <f t="shared" si="92"/>
        <v>-5.3872284863771824E-2</v>
      </c>
      <c r="D337" s="523">
        <f t="shared" si="82"/>
        <v>2.2799999999999998</v>
      </c>
      <c r="E337" s="521">
        <f t="shared" ref="E337:E357" si="95">SUM(B335:B337)/3</f>
        <v>100.58763421956485</v>
      </c>
      <c r="F337" s="697">
        <f t="shared" si="90"/>
        <v>-5.4587674888509241E-2</v>
      </c>
      <c r="G337" s="636">
        <f t="shared" ref="G337:G353" si="96">SUM(B331:B337)/7</f>
        <v>100.60321271933223</v>
      </c>
      <c r="H337" s="523">
        <f t="shared" si="91"/>
        <v>4.4964774836032007E-2</v>
      </c>
      <c r="I337" s="1703" t="s">
        <v>803</v>
      </c>
      <c r="J337" s="2242" t="str">
        <f t="shared" si="89"/>
        <v>---</v>
      </c>
      <c r="K337" s="2619">
        <v>0</v>
      </c>
      <c r="L337" s="1737" t="s">
        <v>799</v>
      </c>
      <c r="M337" s="10"/>
    </row>
    <row r="338" spans="1:13">
      <c r="A338" s="2603">
        <v>44470</v>
      </c>
      <c r="B338" s="2640">
        <v>100.53074398277586</v>
      </c>
      <c r="C338" s="1764">
        <f t="shared" si="92"/>
        <v>8.7978223935181177E-4</v>
      </c>
      <c r="D338" s="523">
        <f t="shared" si="82"/>
        <v>1.81</v>
      </c>
      <c r="E338" s="521">
        <f t="shared" si="95"/>
        <v>100.54811488957087</v>
      </c>
      <c r="F338" s="697">
        <f t="shared" si="90"/>
        <v>-3.9519329993979113E-2</v>
      </c>
      <c r="G338" s="636">
        <f t="shared" si="96"/>
        <v>100.61409697823453</v>
      </c>
      <c r="H338" s="523">
        <f t="shared" si="91"/>
        <v>1.0884258902294164E-2</v>
      </c>
      <c r="I338" s="1703" t="s">
        <v>281</v>
      </c>
      <c r="J338" s="2242" t="str">
        <f t="shared" si="89"/>
        <v>---</v>
      </c>
      <c r="K338" s="2619">
        <v>0</v>
      </c>
      <c r="L338" s="1737" t="s">
        <v>799</v>
      </c>
      <c r="M338" s="10"/>
    </row>
    <row r="339" spans="1:13">
      <c r="A339" s="2603">
        <v>44501</v>
      </c>
      <c r="B339" s="2640">
        <v>100.57418086424107</v>
      </c>
      <c r="C339" s="1764">
        <f t="shared" si="92"/>
        <v>4.3436881465211741E-2</v>
      </c>
      <c r="D339" s="523">
        <f t="shared" si="82"/>
        <v>1.42</v>
      </c>
      <c r="E339" s="521">
        <f t="shared" si="95"/>
        <v>100.54492968251782</v>
      </c>
      <c r="F339" s="697">
        <f t="shared" si="90"/>
        <v>-3.1852070530504761E-3</v>
      </c>
      <c r="G339" s="636">
        <f t="shared" si="96"/>
        <v>100.60784920697857</v>
      </c>
      <c r="H339" s="523">
        <f t="shared" si="91"/>
        <v>-6.2477712559569909E-3</v>
      </c>
      <c r="I339" s="1703" t="s">
        <v>281</v>
      </c>
      <c r="J339" s="2242" t="str">
        <f t="shared" si="89"/>
        <v>---</v>
      </c>
      <c r="K339" s="2619">
        <v>0</v>
      </c>
      <c r="L339" s="1737" t="s">
        <v>801</v>
      </c>
      <c r="M339" s="10"/>
    </row>
    <row r="340" spans="1:13">
      <c r="A340" s="2603">
        <v>44531</v>
      </c>
      <c r="B340" s="2640">
        <v>100.64191091919257</v>
      </c>
      <c r="C340" s="1764">
        <f t="shared" si="92"/>
        <v>6.7730054951496754E-2</v>
      </c>
      <c r="D340" s="523">
        <f t="shared" si="82"/>
        <v>1.08</v>
      </c>
      <c r="E340" s="521">
        <f t="shared" si="95"/>
        <v>100.58227858873651</v>
      </c>
      <c r="F340" s="697">
        <f t="shared" si="90"/>
        <v>3.7348906218696243E-2</v>
      </c>
      <c r="G340" s="636">
        <f t="shared" si="96"/>
        <v>100.60048080715801</v>
      </c>
      <c r="H340" s="523">
        <f t="shared" si="91"/>
        <v>-7.368399820563809E-3</v>
      </c>
      <c r="I340" s="1703" t="s">
        <v>281</v>
      </c>
      <c r="J340" s="2242" t="str">
        <f t="shared" si="89"/>
        <v>---</v>
      </c>
      <c r="K340" s="2619">
        <v>0</v>
      </c>
      <c r="L340" s="1737" t="s">
        <v>787</v>
      </c>
      <c r="M340" s="10"/>
    </row>
    <row r="341" spans="1:13">
      <c r="A341" s="2611">
        <v>44562</v>
      </c>
      <c r="B341" s="2640">
        <v>100.72255795365658</v>
      </c>
      <c r="C341" s="2636">
        <f t="shared" si="92"/>
        <v>8.0647034464007561E-2</v>
      </c>
      <c r="D341" s="1035">
        <f t="shared" si="82"/>
        <v>0.81</v>
      </c>
      <c r="E341" s="967">
        <f t="shared" si="95"/>
        <v>100.64621657903007</v>
      </c>
      <c r="F341" s="1190">
        <f t="shared" si="90"/>
        <v>6.3937990293553071E-2</v>
      </c>
      <c r="G341" s="656">
        <f t="shared" si="96"/>
        <v>100.60461376836581</v>
      </c>
      <c r="H341" s="1035">
        <f t="shared" si="91"/>
        <v>4.1329612078015998E-3</v>
      </c>
      <c r="I341" s="1735" t="s">
        <v>281</v>
      </c>
      <c r="J341" s="53" t="str">
        <f t="shared" si="89"/>
        <v>---</v>
      </c>
      <c r="K341" s="2619">
        <v>0</v>
      </c>
      <c r="L341" s="1689" t="s">
        <v>759</v>
      </c>
    </row>
    <row r="342" spans="1:13">
      <c r="A342" s="2610">
        <v>44593</v>
      </c>
      <c r="B342" s="2640">
        <v>100.81050613774842</v>
      </c>
      <c r="C342" s="2635">
        <f t="shared" si="92"/>
        <v>8.7948184091843018E-2</v>
      </c>
      <c r="D342" s="523">
        <f t="shared" si="82"/>
        <v>0.59</v>
      </c>
      <c r="E342" s="965">
        <f t="shared" si="95"/>
        <v>100.72499167019919</v>
      </c>
      <c r="F342" s="697">
        <f t="shared" si="90"/>
        <v>7.8775091169120515E-2</v>
      </c>
      <c r="G342" s="657">
        <f t="shared" si="96"/>
        <v>100.62764293479303</v>
      </c>
      <c r="H342" s="523">
        <f t="shared" si="91"/>
        <v>2.3029166427221526E-2</v>
      </c>
      <c r="I342" s="1703" t="s">
        <v>350</v>
      </c>
      <c r="J342" s="2242" t="str">
        <f t="shared" si="89"/>
        <v>---</v>
      </c>
      <c r="K342" s="2619">
        <v>0</v>
      </c>
      <c r="L342" s="1682" t="s">
        <v>767</v>
      </c>
    </row>
    <row r="343" spans="1:13">
      <c r="A343" s="2603">
        <v>44621</v>
      </c>
      <c r="B343" s="2640">
        <v>100.90521038325068</v>
      </c>
      <c r="C343" s="2635">
        <f t="shared" si="92"/>
        <v>9.4704245502256867E-2</v>
      </c>
      <c r="D343" s="523">
        <f t="shared" si="82"/>
        <v>0.45</v>
      </c>
      <c r="E343" s="965">
        <f t="shared" si="95"/>
        <v>100.81275815821856</v>
      </c>
      <c r="F343" s="697">
        <f t="shared" si="90"/>
        <v>8.7766488019369149E-2</v>
      </c>
      <c r="G343" s="657">
        <f t="shared" si="96"/>
        <v>100.6735677773431</v>
      </c>
      <c r="H343" s="523">
        <f t="shared" si="91"/>
        <v>4.5924842550064682E-2</v>
      </c>
      <c r="I343" s="1703" t="s">
        <v>350</v>
      </c>
      <c r="J343" s="2242" t="str">
        <f t="shared" si="89"/>
        <v>---</v>
      </c>
      <c r="K343" s="2619">
        <v>0</v>
      </c>
      <c r="L343" s="1682" t="s">
        <v>776</v>
      </c>
    </row>
    <row r="344" spans="1:13">
      <c r="A344" s="2603">
        <v>44652</v>
      </c>
      <c r="B344" s="2640">
        <v>100.97382660685639</v>
      </c>
      <c r="C344" s="2635">
        <f t="shared" si="92"/>
        <v>6.8616223605715732E-2</v>
      </c>
      <c r="D344" s="523">
        <f t="shared" si="82"/>
        <v>0.35</v>
      </c>
      <c r="E344" s="965">
        <f t="shared" si="95"/>
        <v>100.89651437595182</v>
      </c>
      <c r="F344" s="697">
        <f t="shared" si="90"/>
        <v>8.3756217733267135E-2</v>
      </c>
      <c r="G344" s="657">
        <f t="shared" si="96"/>
        <v>100.73699097824594</v>
      </c>
      <c r="H344" s="523">
        <f t="shared" si="91"/>
        <v>6.3423200902846588E-2</v>
      </c>
      <c r="I344" s="1703" t="s">
        <v>343</v>
      </c>
      <c r="J344" s="2242" t="str">
        <f t="shared" si="89"/>
        <v>---</v>
      </c>
      <c r="K344" s="2619">
        <v>0</v>
      </c>
      <c r="L344" s="1682" t="s">
        <v>777</v>
      </c>
    </row>
    <row r="345" spans="1:13">
      <c r="A345" s="2603">
        <v>44682</v>
      </c>
      <c r="B345" s="2640">
        <v>101.00650745755372</v>
      </c>
      <c r="C345" s="2635">
        <f t="shared" si="92"/>
        <v>3.2680850697332176E-2</v>
      </c>
      <c r="D345" s="523">
        <f t="shared" si="82"/>
        <v>0.31</v>
      </c>
      <c r="E345" s="965">
        <f t="shared" si="95"/>
        <v>100.96184814922026</v>
      </c>
      <c r="F345" s="697">
        <f t="shared" si="90"/>
        <v>6.5333773268434925E-2</v>
      </c>
      <c r="G345" s="657">
        <f t="shared" si="96"/>
        <v>100.8049571889285</v>
      </c>
      <c r="H345" s="523">
        <f t="shared" si="91"/>
        <v>6.7966210682556039E-2</v>
      </c>
      <c r="I345" s="1703" t="s">
        <v>343</v>
      </c>
      <c r="J345" s="2242" t="str">
        <f t="shared" si="89"/>
        <v>---</v>
      </c>
      <c r="K345" s="2619">
        <v>0</v>
      </c>
      <c r="L345" s="1682" t="s">
        <v>778</v>
      </c>
    </row>
    <row r="346" spans="1:13">
      <c r="A346" s="2603">
        <v>44713</v>
      </c>
      <c r="B346" s="2640">
        <v>101.01947644337261</v>
      </c>
      <c r="C346" s="2635">
        <f t="shared" si="92"/>
        <v>1.2968985818886836E-2</v>
      </c>
      <c r="D346" s="523">
        <f t="shared" si="82"/>
        <v>0.32</v>
      </c>
      <c r="E346" s="965">
        <f t="shared" si="95"/>
        <v>100.99993683592758</v>
      </c>
      <c r="F346" s="697">
        <f t="shared" si="90"/>
        <v>3.8088686707325792E-2</v>
      </c>
      <c r="G346" s="657">
        <f t="shared" si="96"/>
        <v>100.86857084309013</v>
      </c>
      <c r="H346" s="523">
        <f t="shared" si="91"/>
        <v>6.3613654161628119E-2</v>
      </c>
      <c r="I346" s="1703" t="s">
        <v>343</v>
      </c>
      <c r="J346" s="2242" t="str">
        <f t="shared" si="89"/>
        <v>山</v>
      </c>
      <c r="K346" s="2619">
        <v>1</v>
      </c>
      <c r="L346" s="1682" t="s">
        <v>796</v>
      </c>
    </row>
    <row r="347" spans="1:13">
      <c r="A347" s="2603">
        <v>44743</v>
      </c>
      <c r="B347" s="2640">
        <v>100.995262571686</v>
      </c>
      <c r="C347" s="2635">
        <f t="shared" si="92"/>
        <v>-2.4213871686612265E-2</v>
      </c>
      <c r="D347" s="523">
        <f t="shared" si="82"/>
        <v>0.34</v>
      </c>
      <c r="E347" s="965">
        <f t="shared" si="95"/>
        <v>101.00708215753745</v>
      </c>
      <c r="F347" s="697">
        <f t="shared" si="90"/>
        <v>7.1453216098689154E-3</v>
      </c>
      <c r="G347" s="657">
        <f t="shared" si="96"/>
        <v>100.91904965058919</v>
      </c>
      <c r="H347" s="523">
        <f t="shared" si="91"/>
        <v>5.0478807499061418E-2</v>
      </c>
      <c r="I347" s="1703" t="s">
        <v>343</v>
      </c>
      <c r="J347" s="2242" t="str">
        <f t="shared" si="89"/>
        <v>---</v>
      </c>
      <c r="K347" s="2619">
        <v>0</v>
      </c>
      <c r="L347" s="1682" t="s">
        <v>797</v>
      </c>
    </row>
    <row r="348" spans="1:13">
      <c r="A348" s="2603">
        <v>44774</v>
      </c>
      <c r="B348" s="2640">
        <v>100.943364616235</v>
      </c>
      <c r="C348" s="2635">
        <f t="shared" si="92"/>
        <v>-5.1897955450996847E-2</v>
      </c>
      <c r="D348" s="523">
        <f t="shared" si="82"/>
        <v>0.36</v>
      </c>
      <c r="E348" s="965">
        <f t="shared" si="95"/>
        <v>100.98603454376455</v>
      </c>
      <c r="F348" s="697">
        <f t="shared" si="90"/>
        <v>-2.1047613772907425E-2</v>
      </c>
      <c r="G348" s="657">
        <f t="shared" si="96"/>
        <v>100.95059345952897</v>
      </c>
      <c r="H348" s="523">
        <f t="shared" si="91"/>
        <v>3.1543808939787255E-2</v>
      </c>
      <c r="I348" s="1703" t="s">
        <v>343</v>
      </c>
      <c r="J348" s="2242" t="str">
        <f t="shared" si="89"/>
        <v>---</v>
      </c>
      <c r="K348" s="2619">
        <v>0</v>
      </c>
      <c r="L348" s="1682" t="s">
        <v>798</v>
      </c>
    </row>
    <row r="349" spans="1:13">
      <c r="A349" s="2603">
        <v>44805</v>
      </c>
      <c r="B349" s="2640">
        <v>100.87162832751376</v>
      </c>
      <c r="C349" s="2635">
        <f t="shared" si="92"/>
        <v>-7.1736288721240271E-2</v>
      </c>
      <c r="D349" s="523">
        <f t="shared" si="82"/>
        <v>0.34</v>
      </c>
      <c r="E349" s="965">
        <f t="shared" si="95"/>
        <v>100.93675183847824</v>
      </c>
      <c r="F349" s="697">
        <f t="shared" si="90"/>
        <v>-4.9282705286302075E-2</v>
      </c>
      <c r="G349" s="657">
        <f t="shared" si="96"/>
        <v>100.95932520092403</v>
      </c>
      <c r="H349" s="523">
        <f t="shared" si="91"/>
        <v>8.7317413950529499E-3</v>
      </c>
      <c r="I349" s="1703" t="s">
        <v>343</v>
      </c>
      <c r="J349" s="2242" t="str">
        <f t="shared" si="89"/>
        <v>---</v>
      </c>
      <c r="K349" s="2619">
        <v>0</v>
      </c>
      <c r="L349" s="1682" t="s">
        <v>799</v>
      </c>
    </row>
    <row r="350" spans="1:13">
      <c r="A350" s="2603">
        <v>44835</v>
      </c>
      <c r="B350" s="2640">
        <v>100.79552076975651</v>
      </c>
      <c r="C350" s="2635">
        <f t="shared" si="92"/>
        <v>-7.6107557757254085E-2</v>
      </c>
      <c r="D350" s="523">
        <f t="shared" ref="D350:D372" si="97">ROUND((B350-B338)/B338*100,2)</f>
        <v>0.26</v>
      </c>
      <c r="E350" s="965">
        <f t="shared" si="95"/>
        <v>100.87017123783509</v>
      </c>
      <c r="F350" s="697">
        <f t="shared" si="90"/>
        <v>-6.6580600643149523E-2</v>
      </c>
      <c r="G350" s="657">
        <f t="shared" si="96"/>
        <v>100.94365525613914</v>
      </c>
      <c r="H350" s="523">
        <f t="shared" si="91"/>
        <v>-1.5669944784889367E-2</v>
      </c>
      <c r="I350" s="1703" t="s">
        <v>803</v>
      </c>
      <c r="J350" s="2242" t="str">
        <f t="shared" si="89"/>
        <v>---</v>
      </c>
      <c r="K350" s="2619">
        <v>0</v>
      </c>
      <c r="L350" s="1682" t="s">
        <v>800</v>
      </c>
    </row>
    <row r="351" spans="1:13">
      <c r="A351" s="2603">
        <v>44866</v>
      </c>
      <c r="B351" s="2640">
        <v>100.69941355330535</v>
      </c>
      <c r="C351" s="2635">
        <f t="shared" si="92"/>
        <v>-9.6107216451159161E-2</v>
      </c>
      <c r="D351" s="523">
        <f t="shared" si="97"/>
        <v>0.12</v>
      </c>
      <c r="E351" s="965">
        <f t="shared" si="95"/>
        <v>100.78885421685855</v>
      </c>
      <c r="F351" s="697">
        <f t="shared" si="90"/>
        <v>-8.1317020976541698E-2</v>
      </c>
      <c r="G351" s="657">
        <f t="shared" si="96"/>
        <v>100.90445339134614</v>
      </c>
      <c r="H351" s="523">
        <f t="shared" si="91"/>
        <v>-3.9201864793000141E-2</v>
      </c>
      <c r="I351" s="1703" t="s">
        <v>803</v>
      </c>
      <c r="J351" s="2242" t="str">
        <f t="shared" si="89"/>
        <v>---</v>
      </c>
      <c r="K351" s="2619">
        <v>0</v>
      </c>
      <c r="L351" s="1682" t="s">
        <v>801</v>
      </c>
    </row>
    <row r="352" spans="1:13">
      <c r="A352" s="2604">
        <v>44896</v>
      </c>
      <c r="B352" s="2640">
        <v>100.57819223866613</v>
      </c>
      <c r="C352" s="2637">
        <f t="shared" si="92"/>
        <v>-0.12122131463921448</v>
      </c>
      <c r="D352" s="654">
        <f t="shared" si="97"/>
        <v>-0.06</v>
      </c>
      <c r="E352" s="966">
        <f t="shared" si="95"/>
        <v>100.69104218724266</v>
      </c>
      <c r="F352" s="698">
        <f t="shared" si="90"/>
        <v>-9.7812029615894858E-2</v>
      </c>
      <c r="G352" s="637">
        <f t="shared" si="96"/>
        <v>100.84326550293362</v>
      </c>
      <c r="H352" s="654">
        <f t="shared" si="91"/>
        <v>-6.1187888412518987E-2</v>
      </c>
      <c r="I352" s="1734" t="s">
        <v>281</v>
      </c>
      <c r="J352" s="2628" t="str">
        <f t="shared" si="89"/>
        <v>---</v>
      </c>
      <c r="K352" s="2619">
        <v>0</v>
      </c>
      <c r="L352" s="1687" t="s">
        <v>787</v>
      </c>
    </row>
    <row r="353" spans="1:12">
      <c r="A353" s="2610">
        <v>44927</v>
      </c>
      <c r="B353" s="2640">
        <v>100.45038744919843</v>
      </c>
      <c r="C353" s="1764">
        <f t="shared" si="92"/>
        <v>-0.12780478946770302</v>
      </c>
      <c r="D353" s="523">
        <f t="shared" si="97"/>
        <v>-0.27</v>
      </c>
      <c r="E353" s="521">
        <f t="shared" si="95"/>
        <v>100.57599774705665</v>
      </c>
      <c r="F353" s="697">
        <f t="shared" si="90"/>
        <v>-0.11504444018601134</v>
      </c>
      <c r="G353" s="636">
        <f t="shared" si="96"/>
        <v>100.76196707519445</v>
      </c>
      <c r="H353" s="523">
        <f t="shared" si="91"/>
        <v>-8.129842773917062E-2</v>
      </c>
      <c r="I353" s="1703" t="s">
        <v>281</v>
      </c>
      <c r="J353" s="2242" t="str">
        <f t="shared" si="89"/>
        <v>---</v>
      </c>
      <c r="K353" s="2619">
        <v>0</v>
      </c>
      <c r="L353" s="1682" t="s">
        <v>759</v>
      </c>
    </row>
    <row r="354" spans="1:12">
      <c r="A354" s="2610">
        <v>44958</v>
      </c>
      <c r="B354" s="2640">
        <v>100.32627625455518</v>
      </c>
      <c r="C354" s="1764">
        <f t="shared" si="92"/>
        <v>-0.12411119464324827</v>
      </c>
      <c r="D354" s="523">
        <f t="shared" si="97"/>
        <v>-0.48</v>
      </c>
      <c r="E354" s="521">
        <f t="shared" si="95"/>
        <v>100.45161864747325</v>
      </c>
      <c r="F354" s="521">
        <f t="shared" si="90"/>
        <v>-0.12437909958339333</v>
      </c>
      <c r="G354" s="636">
        <f t="shared" ref="G354:G357" si="98">SUM(B348:B354)/7</f>
        <v>100.66639760131862</v>
      </c>
      <c r="H354" s="523">
        <f t="shared" si="91"/>
        <v>-9.5569473875826816E-2</v>
      </c>
      <c r="I354" s="1703" t="s">
        <v>281</v>
      </c>
      <c r="J354" s="2242" t="str">
        <f t="shared" si="89"/>
        <v>---</v>
      </c>
      <c r="K354" s="2619">
        <v>0</v>
      </c>
      <c r="L354" s="1682" t="s">
        <v>767</v>
      </c>
    </row>
    <row r="355" spans="1:12">
      <c r="A355" s="2603">
        <v>44986</v>
      </c>
      <c r="B355" s="2640">
        <v>100.23622768575824</v>
      </c>
      <c r="C355" s="1764">
        <f t="shared" ref="C355:C361" si="99">B355-B354</f>
        <v>-9.0048568796945005E-2</v>
      </c>
      <c r="D355" s="523">
        <f t="shared" si="97"/>
        <v>-0.66</v>
      </c>
      <c r="E355" s="521">
        <f t="shared" si="95"/>
        <v>100.33763046317063</v>
      </c>
      <c r="F355" s="697">
        <f t="shared" si="90"/>
        <v>-0.11398818430262736</v>
      </c>
      <c r="G355" s="636">
        <f t="shared" si="98"/>
        <v>100.56537803982194</v>
      </c>
      <c r="H355" s="523">
        <f t="shared" si="91"/>
        <v>-0.10101956149668467</v>
      </c>
      <c r="I355" s="1703" t="s">
        <v>281</v>
      </c>
      <c r="J355" s="2242" t="str">
        <f t="shared" si="89"/>
        <v>---</v>
      </c>
      <c r="K355" s="2619">
        <v>0</v>
      </c>
      <c r="L355" s="1682" t="s">
        <v>776</v>
      </c>
    </row>
    <row r="356" spans="1:12">
      <c r="A356" s="2603">
        <v>45017</v>
      </c>
      <c r="B356" s="2640">
        <v>100.17805046553661</v>
      </c>
      <c r="C356" s="1764">
        <f t="shared" si="99"/>
        <v>-5.8177220221622861E-2</v>
      </c>
      <c r="D356" s="523">
        <f t="shared" si="97"/>
        <v>-0.79</v>
      </c>
      <c r="E356" s="521">
        <f t="shared" si="95"/>
        <v>100.24685146861668</v>
      </c>
      <c r="F356" s="697">
        <f t="shared" si="90"/>
        <v>-9.0778994553943448E-2</v>
      </c>
      <c r="G356" s="636">
        <f t="shared" si="98"/>
        <v>100.4662954881109</v>
      </c>
      <c r="H356" s="523">
        <f t="shared" si="91"/>
        <v>-9.9082551711035194E-2</v>
      </c>
      <c r="I356" s="1703" t="s">
        <v>281</v>
      </c>
      <c r="J356" s="2242" t="str">
        <f t="shared" si="89"/>
        <v>---</v>
      </c>
      <c r="K356" s="2619">
        <v>0</v>
      </c>
      <c r="L356" s="1682" t="s">
        <v>777</v>
      </c>
    </row>
    <row r="357" spans="1:12">
      <c r="A357" s="2603">
        <v>45047</v>
      </c>
      <c r="B357" s="2640">
        <v>100.13247032203189</v>
      </c>
      <c r="C357" s="1764">
        <f t="shared" si="99"/>
        <v>-4.5580143504722059E-2</v>
      </c>
      <c r="D357" s="523">
        <f t="shared" si="97"/>
        <v>-0.87</v>
      </c>
      <c r="E357" s="521">
        <f t="shared" si="95"/>
        <v>100.18224949110892</v>
      </c>
      <c r="F357" s="697">
        <f t="shared" si="90"/>
        <v>-6.4601977507763308E-2</v>
      </c>
      <c r="G357" s="636">
        <f t="shared" si="98"/>
        <v>100.37157399557883</v>
      </c>
      <c r="H357" s="523">
        <f t="shared" si="91"/>
        <v>-9.4721492532073626E-2</v>
      </c>
      <c r="I357" s="1703" t="s">
        <v>350</v>
      </c>
      <c r="J357" s="2242" t="str">
        <f t="shared" si="89"/>
        <v>---</v>
      </c>
      <c r="K357" s="2619">
        <v>0</v>
      </c>
      <c r="L357" s="1682" t="s">
        <v>778</v>
      </c>
    </row>
    <row r="358" spans="1:12">
      <c r="A358" s="2603">
        <v>45078</v>
      </c>
      <c r="B358" s="2640">
        <v>100.09421993332337</v>
      </c>
      <c r="C358" s="1764">
        <f t="shared" si="99"/>
        <v>-3.8250388708519267E-2</v>
      </c>
      <c r="D358" s="523">
        <f t="shared" si="97"/>
        <v>-0.92</v>
      </c>
      <c r="E358" s="521">
        <f t="shared" ref="E358:E361" si="100">SUM(B356:B358)/3</f>
        <v>100.13491357363063</v>
      </c>
      <c r="F358" s="697">
        <f t="shared" si="90"/>
        <v>-4.7335917478292799E-2</v>
      </c>
      <c r="G358" s="636">
        <f t="shared" ref="G358:G361" si="101">SUM(B352:B358)/7</f>
        <v>100.28511776415284</v>
      </c>
      <c r="H358" s="523">
        <f t="shared" si="91"/>
        <v>-8.6456231425984242E-2</v>
      </c>
      <c r="I358" s="1703" t="s">
        <v>343</v>
      </c>
      <c r="J358" s="2242" t="str">
        <f t="shared" si="89"/>
        <v>---</v>
      </c>
      <c r="K358" s="2619">
        <v>0</v>
      </c>
      <c r="L358" s="1682" t="s">
        <v>796</v>
      </c>
    </row>
    <row r="359" spans="1:12">
      <c r="A359" s="2603">
        <v>45108</v>
      </c>
      <c r="B359" s="2640">
        <v>100.05343300621826</v>
      </c>
      <c r="C359" s="1764">
        <f t="shared" si="99"/>
        <v>-4.0786927105116888E-2</v>
      </c>
      <c r="D359" s="523">
        <f t="shared" si="97"/>
        <v>-0.93</v>
      </c>
      <c r="E359" s="521">
        <f t="shared" si="100"/>
        <v>100.09337442052451</v>
      </c>
      <c r="F359" s="697">
        <f t="shared" si="90"/>
        <v>-4.1539153106114668E-2</v>
      </c>
      <c r="G359" s="636">
        <f t="shared" si="101"/>
        <v>100.21015215951743</v>
      </c>
      <c r="H359" s="523">
        <f t="shared" si="91"/>
        <v>-7.4965604635409022E-2</v>
      </c>
      <c r="I359" s="1703" t="s">
        <v>343</v>
      </c>
      <c r="J359" s="2242" t="str">
        <f t="shared" si="89"/>
        <v>---</v>
      </c>
      <c r="K359" s="2619">
        <v>0</v>
      </c>
      <c r="L359" s="1682" t="s">
        <v>797</v>
      </c>
    </row>
    <row r="360" spans="1:12">
      <c r="A360" s="2603">
        <v>45139</v>
      </c>
      <c r="B360" s="2640">
        <v>99.967722914346425</v>
      </c>
      <c r="C360" s="1764">
        <f t="shared" si="99"/>
        <v>-8.5710091871831651E-2</v>
      </c>
      <c r="D360" s="523">
        <f t="shared" si="97"/>
        <v>-0.97</v>
      </c>
      <c r="E360" s="521">
        <f t="shared" si="100"/>
        <v>100.03845861796269</v>
      </c>
      <c r="F360" s="697">
        <f t="shared" si="90"/>
        <v>-5.4915802561822602E-2</v>
      </c>
      <c r="G360" s="636">
        <f t="shared" si="101"/>
        <v>100.14120008310999</v>
      </c>
      <c r="H360" s="523">
        <f t="shared" si="91"/>
        <v>-6.8952076407441609E-2</v>
      </c>
      <c r="I360" s="1703" t="s">
        <v>803</v>
      </c>
      <c r="J360" s="2242" t="str">
        <f t="shared" si="89"/>
        <v>---</v>
      </c>
      <c r="K360" s="2619">
        <v>0</v>
      </c>
      <c r="L360" s="1682" t="s">
        <v>798</v>
      </c>
    </row>
    <row r="361" spans="1:12">
      <c r="A361" s="2603">
        <v>45170</v>
      </c>
      <c r="B361" s="2640">
        <v>99.846674198847055</v>
      </c>
      <c r="C361" s="1764">
        <f t="shared" si="99"/>
        <v>-0.12104871549937002</v>
      </c>
      <c r="D361" s="523">
        <f t="shared" si="97"/>
        <v>-1.02</v>
      </c>
      <c r="E361" s="521">
        <f t="shared" si="100"/>
        <v>99.955943373137245</v>
      </c>
      <c r="F361" s="697">
        <f t="shared" si="90"/>
        <v>-8.2515244825444256E-2</v>
      </c>
      <c r="G361" s="636">
        <f t="shared" si="101"/>
        <v>100.07268550372312</v>
      </c>
      <c r="H361" s="523">
        <f t="shared" si="91"/>
        <v>-6.8514579386871333E-2</v>
      </c>
      <c r="I361" s="1703" t="s">
        <v>803</v>
      </c>
      <c r="J361" s="2242" t="str">
        <f t="shared" si="89"/>
        <v>---</v>
      </c>
      <c r="K361" s="2619">
        <v>0</v>
      </c>
      <c r="L361" s="1682" t="s">
        <v>799</v>
      </c>
    </row>
    <row r="362" spans="1:12">
      <c r="A362" s="2603">
        <v>45200</v>
      </c>
      <c r="B362" s="2640">
        <v>99.691808504897551</v>
      </c>
      <c r="C362" s="1764">
        <f t="shared" ref="C362" si="102">B362-B361</f>
        <v>-0.15486569394950322</v>
      </c>
      <c r="D362" s="523">
        <f t="shared" si="97"/>
        <v>-1.1000000000000001</v>
      </c>
      <c r="E362" s="521">
        <f t="shared" ref="E362" si="103">SUM(B360:B362)/3</f>
        <v>99.835401872697005</v>
      </c>
      <c r="F362" s="697">
        <f t="shared" ref="F362" si="104">E362-E361</f>
        <v>-0.1205415004402397</v>
      </c>
      <c r="G362" s="636">
        <f t="shared" ref="G362" si="105">SUM(B356:B362)/7</f>
        <v>99.994911335028746</v>
      </c>
      <c r="H362" s="523">
        <f t="shared" ref="H362" si="106">G362-G361</f>
        <v>-7.7774168694375589E-2</v>
      </c>
      <c r="I362" s="1703" t="s">
        <v>281</v>
      </c>
      <c r="J362" s="2242" t="str">
        <f t="shared" si="89"/>
        <v>---</v>
      </c>
      <c r="K362" s="2619">
        <v>0</v>
      </c>
      <c r="L362" s="1682" t="s">
        <v>800</v>
      </c>
    </row>
    <row r="363" spans="1:12">
      <c r="A363" s="2603">
        <v>45231</v>
      </c>
      <c r="B363" s="2640">
        <v>99.508307615077712</v>
      </c>
      <c r="C363" s="1764">
        <f t="shared" ref="C363" si="107">B363-B362</f>
        <v>-0.18350088981983959</v>
      </c>
      <c r="D363" s="523">
        <f t="shared" si="97"/>
        <v>-1.18</v>
      </c>
      <c r="E363" s="521">
        <f t="shared" ref="E363" si="108">SUM(B361:B363)/3</f>
        <v>99.682263439607439</v>
      </c>
      <c r="F363" s="697">
        <f t="shared" ref="F363" si="109">E363-E362</f>
        <v>-0.15313843308956621</v>
      </c>
      <c r="G363" s="636">
        <f t="shared" ref="G363" si="110">SUM(B357:B363)/7</f>
        <v>99.899233784963172</v>
      </c>
      <c r="H363" s="523">
        <f t="shared" ref="H363" si="111">G363-G362</f>
        <v>-9.5677550065573769E-2</v>
      </c>
      <c r="I363" s="1703" t="s">
        <v>281</v>
      </c>
      <c r="J363" s="2242" t="str">
        <f t="shared" ref="J363" si="112">IF(K363=1,"山",IF(K363=-1,"谷","---"))</f>
        <v>---</v>
      </c>
      <c r="K363" s="2619">
        <v>0</v>
      </c>
      <c r="L363" s="1682" t="s">
        <v>801</v>
      </c>
    </row>
    <row r="364" spans="1:12">
      <c r="A364" s="2604">
        <v>45261</v>
      </c>
      <c r="B364" s="2640">
        <v>99.356665997818766</v>
      </c>
      <c r="C364" s="2638">
        <f t="shared" ref="C364" si="113">B364-B363</f>
        <v>-0.15164161725894587</v>
      </c>
      <c r="D364" s="654">
        <f t="shared" si="97"/>
        <v>-1.21</v>
      </c>
      <c r="E364" s="704">
        <f t="shared" ref="E364" si="114">SUM(B362:B364)/3</f>
        <v>99.518927372598</v>
      </c>
      <c r="F364" s="698">
        <f t="shared" ref="F364" si="115">E364-E363</f>
        <v>-0.16333606700943903</v>
      </c>
      <c r="G364" s="2584">
        <f t="shared" ref="G364" si="116">SUM(B358:B364)/7</f>
        <v>99.788404595789871</v>
      </c>
      <c r="H364" s="654">
        <f t="shared" ref="H364" si="117">G364-G363</f>
        <v>-0.11082918917330176</v>
      </c>
      <c r="I364" s="1734" t="s">
        <v>281</v>
      </c>
      <c r="J364" s="2628" t="str">
        <f t="shared" ref="J364:J366" si="118">IF(K364=1,"山",IF(K364=-1,"谷","---"))</f>
        <v>---</v>
      </c>
      <c r="K364" s="2619">
        <v>0</v>
      </c>
      <c r="L364" s="1687" t="s">
        <v>787</v>
      </c>
    </row>
    <row r="365" spans="1:12">
      <c r="A365" s="2612">
        <v>45292</v>
      </c>
      <c r="B365" s="2640">
        <v>99.250321095836952</v>
      </c>
      <c r="C365" s="1764">
        <f t="shared" ref="C365" si="119">B365-B364</f>
        <v>-0.10634490198181368</v>
      </c>
      <c r="D365" s="523">
        <f t="shared" si="97"/>
        <v>-1.19</v>
      </c>
      <c r="E365" s="521">
        <f t="shared" ref="E365" si="120">SUM(B363:B365)/3</f>
        <v>99.371764902911139</v>
      </c>
      <c r="F365" s="2241">
        <f t="shared" ref="F365" si="121">E365-E364</f>
        <v>-0.14716246968686164</v>
      </c>
      <c r="G365" s="2241">
        <f t="shared" ref="G365" si="122">SUM(B359:B365)/7</f>
        <v>99.66784761900611</v>
      </c>
      <c r="H365" s="521">
        <f t="shared" ref="H365" si="123">G365-G364</f>
        <v>-0.12055697678376021</v>
      </c>
      <c r="I365" s="2243" t="s">
        <v>281</v>
      </c>
      <c r="J365" s="2242" t="str">
        <f t="shared" si="118"/>
        <v>---</v>
      </c>
      <c r="K365" s="2619">
        <v>0</v>
      </c>
      <c r="L365" s="2617" t="s">
        <v>759</v>
      </c>
    </row>
    <row r="366" spans="1:12">
      <c r="A366" s="2612">
        <v>45323</v>
      </c>
      <c r="B366" s="2640">
        <v>99.226543150470903</v>
      </c>
      <c r="C366" s="1764">
        <f t="shared" ref="C366" si="124">B366-B365</f>
        <v>-2.377794536604938E-2</v>
      </c>
      <c r="D366" s="523">
        <f t="shared" si="97"/>
        <v>-1.1000000000000001</v>
      </c>
      <c r="E366" s="521">
        <f t="shared" ref="E366" si="125">SUM(B364:B366)/3</f>
        <v>99.277843414708869</v>
      </c>
      <c r="F366" s="2241">
        <f t="shared" ref="F366" si="126">E366-E365</f>
        <v>-9.3921488202269643E-2</v>
      </c>
      <c r="G366" s="2241">
        <f t="shared" ref="G366" si="127">SUM(B360:B366)/7</f>
        <v>99.549720496756464</v>
      </c>
      <c r="H366" s="521">
        <f t="shared" ref="H366" si="128">G366-G365</f>
        <v>-0.11812712224964628</v>
      </c>
      <c r="I366" s="2243" t="s">
        <v>281</v>
      </c>
      <c r="J366" s="2242" t="str">
        <f t="shared" si="118"/>
        <v>谷</v>
      </c>
      <c r="K366" s="2619">
        <v>-1</v>
      </c>
      <c r="L366" s="2617" t="s">
        <v>767</v>
      </c>
    </row>
    <row r="367" spans="1:12">
      <c r="A367" s="2613">
        <v>45352</v>
      </c>
      <c r="B367" s="2640">
        <v>99.29030968167271</v>
      </c>
      <c r="C367" s="1764">
        <f t="shared" ref="C367" si="129">B367-B366</f>
        <v>6.3766531201807197E-2</v>
      </c>
      <c r="D367" s="523">
        <f t="shared" si="97"/>
        <v>-0.94</v>
      </c>
      <c r="E367" s="521">
        <f t="shared" ref="E367" si="130">SUM(B365:B367)/3</f>
        <v>99.255724642660198</v>
      </c>
      <c r="F367" s="2241">
        <f t="shared" ref="F367" si="131">E367-E366</f>
        <v>-2.2118772048671076E-2</v>
      </c>
      <c r="G367" s="2241">
        <f t="shared" ref="G367" si="132">SUM(B361:B367)/7</f>
        <v>99.452947177803111</v>
      </c>
      <c r="H367" s="521">
        <f t="shared" ref="H367" si="133">G367-G366</f>
        <v>-9.6773318953353282E-2</v>
      </c>
      <c r="I367" s="1703" t="s">
        <v>350</v>
      </c>
      <c r="J367" s="2242" t="str">
        <f t="shared" ref="J367" si="134">IF(K367=1,"山",IF(K367=-1,"谷","---"))</f>
        <v>---</v>
      </c>
      <c r="K367" s="2619">
        <v>0</v>
      </c>
      <c r="L367" s="2617" t="s">
        <v>776</v>
      </c>
    </row>
    <row r="368" spans="1:12">
      <c r="A368" s="2613">
        <v>45383</v>
      </c>
      <c r="B368" s="2640">
        <v>99.420851837066422</v>
      </c>
      <c r="C368" s="1764">
        <f t="shared" ref="C368" si="135">B368-B367</f>
        <v>0.13054215539371228</v>
      </c>
      <c r="D368" s="523">
        <f t="shared" si="97"/>
        <v>-0.76</v>
      </c>
      <c r="E368" s="521">
        <f t="shared" ref="E368" si="136">SUM(B366:B368)/3</f>
        <v>99.312568223070016</v>
      </c>
      <c r="F368" s="2241">
        <f t="shared" ref="F368" si="137">E368-E367</f>
        <v>5.6843580409818628E-2</v>
      </c>
      <c r="G368" s="2241">
        <f t="shared" ref="G368" si="138">SUM(B362:B368)/7</f>
        <v>99.392115411834425</v>
      </c>
      <c r="H368" s="521">
        <f t="shared" ref="H368" si="139">G368-G367</f>
        <v>-6.0831765968686113E-2</v>
      </c>
      <c r="I368" s="1703" t="s">
        <v>343</v>
      </c>
      <c r="J368" s="2242" t="str">
        <f t="shared" ref="J368" si="140">IF(K368=1,"山",IF(K368=-1,"谷","---"))</f>
        <v>---</v>
      </c>
      <c r="K368" s="2619">
        <v>0</v>
      </c>
      <c r="L368" s="2617" t="s">
        <v>777</v>
      </c>
    </row>
    <row r="369" spans="1:12">
      <c r="A369" s="2613">
        <v>45413</v>
      </c>
      <c r="B369" s="2640">
        <v>99.576228334804682</v>
      </c>
      <c r="C369" s="1764">
        <f t="shared" ref="C369" si="141">B369-B368</f>
        <v>0.1553764977382599</v>
      </c>
      <c r="D369" s="523">
        <f t="shared" si="97"/>
        <v>-0.56000000000000005</v>
      </c>
      <c r="E369" s="521">
        <f t="shared" ref="E369" si="142">SUM(B367:B369)/3</f>
        <v>99.429129951181267</v>
      </c>
      <c r="F369" s="2241">
        <f t="shared" ref="F369" si="143">E369-E368</f>
        <v>0.11656172811125032</v>
      </c>
      <c r="G369" s="2241">
        <f t="shared" ref="G369" si="144">SUM(B363:B369)/7</f>
        <v>99.375603958964007</v>
      </c>
      <c r="H369" s="521">
        <f t="shared" ref="H369" si="145">G369-G368</f>
        <v>-1.6511452870417997E-2</v>
      </c>
      <c r="I369" s="1703" t="s">
        <v>343</v>
      </c>
      <c r="J369" s="2242" t="str">
        <f t="shared" ref="J369:J370" si="146">IF(K369=1,"山",IF(K369=-1,"谷","---"))</f>
        <v>---</v>
      </c>
      <c r="K369" s="2619">
        <v>0</v>
      </c>
      <c r="L369" s="2617" t="s">
        <v>778</v>
      </c>
    </row>
    <row r="370" spans="1:12">
      <c r="A370" s="2613">
        <v>45444</v>
      </c>
      <c r="B370" s="2640">
        <v>99.70036805854356</v>
      </c>
      <c r="C370" s="1764">
        <f t="shared" ref="C370" si="147">B370-B369</f>
        <v>0.12413972373887816</v>
      </c>
      <c r="D370" s="523">
        <f t="shared" si="97"/>
        <v>-0.39</v>
      </c>
      <c r="E370" s="521">
        <f t="shared" ref="E370" si="148">SUM(B368:B370)/3</f>
        <v>99.565816076804893</v>
      </c>
      <c r="F370" s="2241">
        <f t="shared" ref="F370" si="149">E370-E369</f>
        <v>0.13668612562362625</v>
      </c>
      <c r="G370" s="2241">
        <f t="shared" ref="G370" si="150">SUM(B364:B370)/7</f>
        <v>99.403041165173434</v>
      </c>
      <c r="H370" s="521">
        <f t="shared" ref="H370" si="151">G370-G369</f>
        <v>2.7437206209427245E-2</v>
      </c>
      <c r="I370" s="1703" t="s">
        <v>343</v>
      </c>
      <c r="J370" s="2242" t="str">
        <f t="shared" si="146"/>
        <v>---</v>
      </c>
      <c r="K370" s="2619">
        <v>0</v>
      </c>
      <c r="L370" s="2617" t="s">
        <v>796</v>
      </c>
    </row>
    <row r="371" spans="1:12">
      <c r="A371" s="2613">
        <v>45474</v>
      </c>
      <c r="B371" s="2640">
        <v>99.762826783391731</v>
      </c>
      <c r="C371" s="1764">
        <f t="shared" ref="C371:C372" si="152">B371-B370</f>
        <v>6.2458724848170277E-2</v>
      </c>
      <c r="D371" s="523">
        <f t="shared" si="97"/>
        <v>-0.28999999999999998</v>
      </c>
      <c r="E371" s="521">
        <f t="shared" ref="E371:E372" si="153">SUM(B369:B371)/3</f>
        <v>99.679807725580005</v>
      </c>
      <c r="F371" s="2241">
        <f t="shared" ref="F371:F372" si="154">E371-E370</f>
        <v>0.11399164877511225</v>
      </c>
      <c r="G371" s="2241">
        <f t="shared" ref="G371:G372" si="155">SUM(B365:B371)/7</f>
        <v>99.46106413454099</v>
      </c>
      <c r="H371" s="521">
        <f t="shared" ref="H371:H372" si="156">G371-G370</f>
        <v>5.8022969367556243E-2</v>
      </c>
      <c r="I371" s="1703" t="s">
        <v>343</v>
      </c>
      <c r="J371" s="2242" t="str">
        <f t="shared" ref="J371:J373" si="157">IF(K371=1,"山",IF(K371=-1,"谷","---"))</f>
        <v>---</v>
      </c>
      <c r="K371" s="2619">
        <v>0</v>
      </c>
      <c r="L371" s="2617" t="s">
        <v>797</v>
      </c>
    </row>
    <row r="372" spans="1:12">
      <c r="A372" s="2613">
        <v>45505</v>
      </c>
      <c r="B372" s="2640">
        <v>99.755237782035792</v>
      </c>
      <c r="C372" s="1764">
        <f t="shared" si="152"/>
        <v>-7.5890013559387626E-3</v>
      </c>
      <c r="D372" s="523">
        <f t="shared" si="97"/>
        <v>-0.21</v>
      </c>
      <c r="E372" s="521">
        <f t="shared" si="153"/>
        <v>99.739477541323694</v>
      </c>
      <c r="F372" s="2241">
        <f t="shared" si="154"/>
        <v>5.9669815743689014E-2</v>
      </c>
      <c r="G372" s="2241">
        <f t="shared" si="155"/>
        <v>99.533195089712265</v>
      </c>
      <c r="H372" s="521">
        <f t="shared" si="156"/>
        <v>7.2130955171274991E-2</v>
      </c>
      <c r="I372" s="1703" t="s">
        <v>803</v>
      </c>
      <c r="J372" s="2242" t="str">
        <f t="shared" si="157"/>
        <v>---</v>
      </c>
      <c r="K372" s="2619">
        <v>0</v>
      </c>
      <c r="L372" s="2617" t="s">
        <v>798</v>
      </c>
    </row>
    <row r="373" spans="1:12">
      <c r="A373" s="2613">
        <v>45536</v>
      </c>
      <c r="B373" s="2640">
        <v>99.733997795540972</v>
      </c>
      <c r="C373" s="1764">
        <f t="shared" ref="C373" si="158">B373-B372</f>
        <v>-2.1239986494819618E-2</v>
      </c>
      <c r="D373" s="523">
        <f t="shared" ref="D373" si="159">ROUND((B373-B361)/B361*100,2)</f>
        <v>-0.11</v>
      </c>
      <c r="E373" s="521">
        <f t="shared" ref="E373" si="160">SUM(B371:B373)/3</f>
        <v>99.750687453656155</v>
      </c>
      <c r="F373" s="2241">
        <f t="shared" ref="F373" si="161">E373-E372</f>
        <v>1.1209912332461158E-2</v>
      </c>
      <c r="G373" s="2241">
        <f t="shared" ref="G373" si="162">SUM(B367:B373)/7</f>
        <v>99.605688610436559</v>
      </c>
      <c r="H373" s="521">
        <f t="shared" ref="H373" si="163">G373-G372</f>
        <v>7.2493520724293603E-2</v>
      </c>
      <c r="I373" s="1703" t="s">
        <v>343</v>
      </c>
      <c r="J373" s="2242" t="str">
        <f t="shared" si="157"/>
        <v>---</v>
      </c>
      <c r="K373" s="2619">
        <v>0</v>
      </c>
      <c r="L373" s="2617" t="s">
        <v>799</v>
      </c>
    </row>
    <row r="374" spans="1:12">
      <c r="A374" s="2613">
        <v>45566</v>
      </c>
      <c r="B374" s="2640">
        <v>99.707598362390456</v>
      </c>
      <c r="C374" s="1764">
        <f t="shared" ref="C374" si="164">B374-B373</f>
        <v>-2.6399433150515961E-2</v>
      </c>
      <c r="D374" s="523">
        <f t="shared" ref="D374" si="165">ROUND((B374-B362)/B362*100,2)</f>
        <v>0.02</v>
      </c>
      <c r="E374" s="521">
        <f t="shared" ref="E374" si="166">SUM(B372:B374)/3</f>
        <v>99.732277979989078</v>
      </c>
      <c r="F374" s="2241">
        <f t="shared" ref="F374" si="167">E374-E373</f>
        <v>-1.8409473667077236E-2</v>
      </c>
      <c r="G374" s="2241">
        <f t="shared" ref="G374" si="168">SUM(B368:B374)/7</f>
        <v>99.665301279110508</v>
      </c>
      <c r="H374" s="521">
        <f t="shared" ref="H374" si="169">G374-G373</f>
        <v>5.9612668673949543E-2</v>
      </c>
      <c r="I374" s="2243" t="s">
        <v>281</v>
      </c>
      <c r="J374" s="2242" t="str">
        <f t="shared" ref="J374:J375" si="170">IF(K374=1,"山",IF(K374=-1,"谷","---"))</f>
        <v>---</v>
      </c>
      <c r="K374" s="2619">
        <v>0</v>
      </c>
      <c r="L374" s="2617" t="s">
        <v>800</v>
      </c>
    </row>
    <row r="375" spans="1:12">
      <c r="A375" s="2613">
        <v>45597</v>
      </c>
      <c r="B375" s="2640">
        <v>99.724298954222178</v>
      </c>
      <c r="C375" s="1764">
        <f t="shared" ref="C375" si="171">B375-B374</f>
        <v>1.6700591831721567E-2</v>
      </c>
      <c r="D375" s="523">
        <f t="shared" ref="D375" si="172">ROUND((B375-B363)/B363*100,2)</f>
        <v>0.22</v>
      </c>
      <c r="E375" s="521">
        <f t="shared" ref="E375" si="173">SUM(B373:B375)/3</f>
        <v>99.72196503738455</v>
      </c>
      <c r="F375" s="2241">
        <f t="shared" ref="F375" si="174">E375-E374</f>
        <v>-1.031294260452853E-2</v>
      </c>
      <c r="G375" s="2241">
        <f t="shared" ref="G375" si="175">SUM(B369:B375)/7</f>
        <v>99.708650867275637</v>
      </c>
      <c r="H375" s="521">
        <f t="shared" ref="H375" si="176">G375-G374</f>
        <v>4.3349588165128239E-2</v>
      </c>
      <c r="I375" s="1703" t="s">
        <v>350</v>
      </c>
      <c r="J375" s="2242" t="str">
        <f t="shared" si="170"/>
        <v>---</v>
      </c>
      <c r="K375" s="2619">
        <v>0</v>
      </c>
      <c r="L375" s="2617" t="s">
        <v>801</v>
      </c>
    </row>
    <row r="376" spans="1:12">
      <c r="A376" s="2614">
        <v>45627</v>
      </c>
      <c r="B376" s="2699">
        <v>99.803107680751779</v>
      </c>
      <c r="C376" s="2638">
        <f t="shared" ref="C376" si="177">B376-B375</f>
        <v>7.8808726529601358E-2</v>
      </c>
      <c r="D376" s="654">
        <f t="shared" ref="D376" si="178">ROUND((B376-B364)/B364*100,2)</f>
        <v>0.45</v>
      </c>
      <c r="E376" s="704">
        <f t="shared" ref="E376" si="179">SUM(B374:B376)/3</f>
        <v>99.745001665788138</v>
      </c>
      <c r="F376" s="2672">
        <f t="shared" ref="F376" si="180">E376-E375</f>
        <v>2.3036628403588111E-2</v>
      </c>
      <c r="G376" s="2672">
        <f t="shared" ref="G376" si="181">SUM(B370:B376)/7</f>
        <v>99.741062202410916</v>
      </c>
      <c r="H376" s="704">
        <f t="shared" ref="H376" si="182">G376-G375</f>
        <v>3.2411335135279273E-2</v>
      </c>
      <c r="I376" s="1734" t="s">
        <v>343</v>
      </c>
      <c r="J376" s="2628" t="str">
        <f t="shared" ref="J376" si="183">IF(K376=1,"山",IF(K376=-1,"谷","---"))</f>
        <v>---</v>
      </c>
      <c r="K376" s="2620">
        <v>0</v>
      </c>
      <c r="L376" s="2618" t="s">
        <v>787</v>
      </c>
    </row>
    <row r="377" spans="1:12">
      <c r="A377" s="2613">
        <v>45658</v>
      </c>
      <c r="B377" s="2700">
        <v>99.923758322839873</v>
      </c>
      <c r="C377" s="2701">
        <f t="shared" ref="C377" si="184">B377-B376</f>
        <v>0.12065064208809417</v>
      </c>
      <c r="D377" s="1035">
        <f t="shared" ref="D377" si="185">ROUND((B377-B365)/B365*100,2)</f>
        <v>0.68</v>
      </c>
      <c r="E377" s="696">
        <f t="shared" ref="E377" si="186">SUM(B375:B377)/3</f>
        <v>99.817054985937943</v>
      </c>
      <c r="F377" s="2702">
        <f t="shared" ref="F377" si="187">E377-E376</f>
        <v>7.20533201498057E-2</v>
      </c>
      <c r="G377" s="2702">
        <f t="shared" ref="G377" si="188">SUM(B371:B377)/7</f>
        <v>99.772975097310379</v>
      </c>
      <c r="H377" s="696">
        <f t="shared" ref="H377" si="189">G377-G376</f>
        <v>3.191289489946314E-2</v>
      </c>
      <c r="I377" s="1735" t="s">
        <v>343</v>
      </c>
      <c r="J377" s="53" t="str">
        <f t="shared" ref="J377" si="190">IF(K377=1,"山",IF(K377=-1,"谷","---"))</f>
        <v>---</v>
      </c>
      <c r="K377" s="2703">
        <v>0</v>
      </c>
      <c r="L377" s="2704" t="s">
        <v>759</v>
      </c>
    </row>
    <row r="378" spans="1:12">
      <c r="A378" s="2614">
        <v>45689</v>
      </c>
      <c r="K378" s="17"/>
    </row>
    <row r="379" spans="1:12">
      <c r="A379" s="2613">
        <v>45717</v>
      </c>
      <c r="K379" s="17"/>
    </row>
    <row r="380" spans="1:12">
      <c r="A380" s="2614">
        <v>45748</v>
      </c>
      <c r="K380" s="17"/>
    </row>
    <row r="381" spans="1:12">
      <c r="A381" s="2613">
        <v>45778</v>
      </c>
      <c r="K381" s="17"/>
    </row>
    <row r="382" spans="1:12">
      <c r="A382" s="2614">
        <v>45809</v>
      </c>
      <c r="K382" s="17"/>
    </row>
    <row r="383" spans="1:12">
      <c r="A383" s="2613">
        <v>45839</v>
      </c>
      <c r="K383" s="17"/>
    </row>
    <row r="384" spans="1:12">
      <c r="A384" s="2614">
        <v>45870</v>
      </c>
      <c r="K384" s="17"/>
    </row>
    <row r="385" spans="1:11">
      <c r="A385" s="2613">
        <v>45901</v>
      </c>
      <c r="K385" s="17"/>
    </row>
    <row r="386" spans="1:11">
      <c r="A386" s="2614">
        <v>45931</v>
      </c>
      <c r="K386" s="17"/>
    </row>
    <row r="387" spans="1:11">
      <c r="A387" s="2613">
        <v>45962</v>
      </c>
      <c r="K387" s="17"/>
    </row>
    <row r="388" spans="1:11">
      <c r="A388" s="2614">
        <v>45992</v>
      </c>
      <c r="K388" s="17"/>
    </row>
    <row r="389" spans="1:11">
      <c r="K389" s="17"/>
    </row>
    <row r="390" spans="1:11">
      <c r="K390" s="17"/>
    </row>
    <row r="391" spans="1:11">
      <c r="K391" s="17"/>
    </row>
    <row r="392" spans="1:11">
      <c r="K392" s="17"/>
    </row>
    <row r="393" spans="1:11">
      <c r="K393" s="17"/>
    </row>
    <row r="394" spans="1:11">
      <c r="K394" s="17"/>
    </row>
    <row r="395" spans="1:11">
      <c r="K395" s="17"/>
    </row>
    <row r="396" spans="1:11">
      <c r="K396" s="17"/>
    </row>
    <row r="397" spans="1:11">
      <c r="K397" s="17"/>
    </row>
    <row r="398" spans="1:11">
      <c r="K398" s="17"/>
    </row>
    <row r="399" spans="1:11">
      <c r="K399" s="17"/>
    </row>
    <row r="400" spans="1:11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L17" sqref="L17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767" t="s">
        <v>144</v>
      </c>
      <c r="C2" s="2763"/>
      <c r="D2" s="2772" t="s">
        <v>142</v>
      </c>
      <c r="E2" s="2773"/>
      <c r="F2" s="2774"/>
      <c r="G2" s="2776" t="s">
        <v>143</v>
      </c>
      <c r="H2" s="2776"/>
      <c r="I2" s="2776"/>
      <c r="J2" s="2775" t="s">
        <v>277</v>
      </c>
      <c r="K2" s="2774"/>
      <c r="L2" s="12"/>
    </row>
    <row r="3" spans="1:23" ht="13.5" thickBot="1">
      <c r="A3" s="61"/>
      <c r="B3" s="2777"/>
      <c r="C3" s="2778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779" t="s">
        <v>370</v>
      </c>
      <c r="C12" s="2780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B23" workbookViewId="0">
      <selection activeCell="L14" sqref="L14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782" t="s">
        <v>371</v>
      </c>
      <c r="C3" s="2783"/>
      <c r="D3" s="2784"/>
      <c r="E3" s="2784"/>
      <c r="F3" s="2788" t="s">
        <v>375</v>
      </c>
      <c r="G3" s="2784"/>
      <c r="H3" s="2789"/>
      <c r="I3" s="2790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785" t="s">
        <v>374</v>
      </c>
      <c r="C4" s="2786"/>
      <c r="D4" s="71" t="s">
        <v>103</v>
      </c>
      <c r="E4" s="72" t="s">
        <v>372</v>
      </c>
      <c r="F4" s="2787" t="s">
        <v>374</v>
      </c>
      <c r="G4" s="2786"/>
      <c r="H4" s="73" t="s">
        <v>103</v>
      </c>
      <c r="I4" s="2791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781" t="s">
        <v>376</v>
      </c>
      <c r="C19" s="2781"/>
      <c r="D19" s="2781"/>
      <c r="E19" s="2781"/>
      <c r="F19" s="2781"/>
      <c r="G19" s="2781"/>
      <c r="H19" s="2781"/>
      <c r="I19" s="2781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817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表紙</vt:lpstr>
      <vt:lpstr>利用上の注意</vt:lpstr>
      <vt:lpstr>公表予定</vt:lpstr>
      <vt:lpstr>目次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2025-04-07T05:24:04Z</dcterms:modified>
</cp:coreProperties>
</file>